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Simulateur bascule RIFSEEP\Version diffusable\"/>
    </mc:Choice>
  </mc:AlternateContent>
  <xr:revisionPtr revIDLastSave="0" documentId="13_ncr:1_{9391946E-2FDC-48F4-9FDA-4AA68A1BDCB4}" xr6:coauthVersionLast="47" xr6:coauthVersionMax="47" xr10:uidLastSave="{00000000-0000-0000-0000-000000000000}"/>
  <workbookProtection workbookAlgorithmName="SHA-512" workbookHashValue="qgK84S+2ZNidilQp5P0u8YEV5X64/V6XEv7z4yYO6pzS9va2VqbUq6jkCAtRWuIENI+DrpyEJwKrRL7FCw3jVw==" workbookSaltValue="FLAIs+QKPHPGOtk2mOwAUg==" workbookSpinCount="100000" lockStructure="1"/>
  <bookViews>
    <workbookView xWindow="-120" yWindow="-120" windowWidth="24240" windowHeight="13140" tabRatio="730" xr2:uid="{00000000-000D-0000-FFFF-FFFF00000000}"/>
  </bookViews>
  <sheets>
    <sheet name="Changements de Situation" sheetId="6" r:id="rId1"/>
    <sheet name="Simulation bascule RIFSEEP" sheetId="13" r:id="rId2"/>
    <sheet name="Base de données" sheetId="1" state="hidden" r:id="rId3"/>
    <sheet name="IFSE" sheetId="9" state="hidden" r:id="rId4"/>
    <sheet name="Changement de situation" sheetId="8" state="hidden" r:id="rId5"/>
    <sheet name="CMI corrigé suite promo 2021" sheetId="12" state="hidden" r:id="rId6"/>
    <sheet name="CMI corrigé suite promo 2020" sheetId="10" state="hidden" r:id="rId7"/>
    <sheet name="Promotions" sheetId="7" state="hidden" r:id="rId8"/>
    <sheet name="Coef de Service ISS" sheetId="2" state="hidden" r:id="rId9"/>
    <sheet name="Coef de Service ISS (2)" sheetId="5" state="hidden" r:id="rId10"/>
    <sheet name="Liste Service" sheetId="4" state="hidden" r:id="rId11"/>
  </sheets>
  <definedNames>
    <definedName name="_xlnm._FilterDatabase" localSheetId="0" hidden="1">'Simulation bascule RIFSEEP'!$B$8:$E$20</definedName>
    <definedName name="A_Dessinateur">Promotions!$D$22:$O$22</definedName>
    <definedName name="A_Dessinateur_Chef_de_Groupe">Promotions!$D$23:$O$23</definedName>
    <definedName name="A_Expert_Technique">Promotions!$D$24:$O$24</definedName>
    <definedName name="A_Expert_Technique_Principale">Promotions!$D$25:$O$25</definedName>
    <definedName name="A_ICTPE_1">Promotions!$D$27:$O$27</definedName>
    <definedName name="A_ICTPE_2">Promotions!$D$26:$O$26</definedName>
    <definedName name="A_IDTPE">Promotions!$D$28:$O$28</definedName>
    <definedName name="A_IDTPE_anciennete_5_ans_et_ech_6">Promotions!$D$29:$O$29</definedName>
    <definedName name="A_ITPE">Promotions!$D$31:$O$31</definedName>
    <definedName name="A_ITPE_ech_6_et_plus">Promotions!$D$30:$O$30</definedName>
    <definedName name="A_TSCDD">Promotions!$D$32:$O$32</definedName>
    <definedName name="A_TSCDD_ex_EF">Promotions!$D$33:$O$33</definedName>
    <definedName name="A_TSDD">Promotions!$D$34:$O$34</definedName>
    <definedName name="A_TSPDD">Promotions!$D$35:$O$35</definedName>
    <definedName name="AC_93_STRMTG_siege">'Base de données'!$D$23:$S$23</definedName>
    <definedName name="AC_et_IdF">'Base de données'!$E$29:$AD$29</definedName>
    <definedName name="AC_IdF">'Base de données'!$D$31:$S$31</definedName>
    <definedName name="Autre_SD">'Base de données'!$D$32:$S$32</definedName>
    <definedName name="Autre_Service">'Base de données'!$D$22:$S$22</definedName>
    <definedName name="Autres_SD">'Base de données'!$E$30:$AD$30</definedName>
    <definedName name="Autres_Structures" localSheetId="9">'Coef de Service ISS (2)'!$A$173:$A$273</definedName>
    <definedName name="Autres_Structures">'Coef de Service ISS'!$A$182:$A$282</definedName>
    <definedName name="Cat_B_ITPE">'Base de données'!$AA$21:$AA$30</definedName>
    <definedName name="Cat_C_TSDD">'Base de données'!$W$21:$W$30</definedName>
    <definedName name="Cat_C_TSPDD">'Base de données'!$X$21:$X$30</definedName>
    <definedName name="CMVRH_et_ENTE">'Base de données'!$E$25:$S$25</definedName>
    <definedName name="COEFFICIENT" localSheetId="9">'Coef de Service ISS (2)'!$B$3:$B$273</definedName>
    <definedName name="COEFFICIENT">'Coef de Service ISS'!$B$3:$B$282</definedName>
    <definedName name="Corps">'Base de données'!$B$11:$F$11</definedName>
    <definedName name="DDI" localSheetId="9">'Coef de Service ISS (2)'!$A$16:$A$107</definedName>
    <definedName name="DDI">'Coef de Service ISS'!$A$17:$A$108</definedName>
    <definedName name="DEAL" localSheetId="9">'Coef de Service ISS (2)'!$A$108:$A$112</definedName>
    <definedName name="DEAL">'Coef de Service ISS'!$A$110:$A$114</definedName>
    <definedName name="Dessinateur">'Base de données'!$Q$22:$Q$32</definedName>
    <definedName name="Dessinateur_Chef_de_Groupe">'Base de données'!$P$22:$P$32</definedName>
    <definedName name="Dessinateurs">'Base de données'!$E$12:$E$14</definedName>
    <definedName name="DIR" localSheetId="9">'Coef de Service ISS (2)'!$A$113:$A$123</definedName>
    <definedName name="DIR">'Coef de Service ISS'!$A$116:$A$126</definedName>
    <definedName name="Directeur_de_Service">'Base de données'!$D$22:$D$25</definedName>
    <definedName name="Directions_Service_AC_école_et_EP_autres_que_CEREMA_VNF_ANCOLS" localSheetId="9">'Coef de Service ISS (2)'!$A$168:$A$172</definedName>
    <definedName name="Directions_Service_AC_école_et_EP_autres_que_CEREMA_VNF_ANCOLS">'Coef de Service ISS'!$A$176:$A$180</definedName>
    <definedName name="DIRM" localSheetId="9">'Coef de Service ISS (2)'!$A$126:$A$131</definedName>
    <definedName name="DIRM">'Coef de Service ISS'!$A$131:$A$136</definedName>
    <definedName name="DREAL" localSheetId="9">'Coef de Service ISS (2)'!$A$3:$A$15</definedName>
    <definedName name="DREAL">'Coef de Service ISS'!$A$3:$A$15</definedName>
    <definedName name="Etablissement_Public" localSheetId="9">'Coef de Service ISS (2)'!$A$156:$A$167</definedName>
    <definedName name="Etablissement_Public">'Coef de Service ISS'!$A$163:$A$174</definedName>
    <definedName name="Expert_Tech">'Base de données'!$F$12:$F$14</definedName>
    <definedName name="Expert_Technique">'Base de données'!$S$22:$S$32</definedName>
    <definedName name="Expert_Technique_Principale">'Base de données'!$R$22:$R$32</definedName>
    <definedName name="gr_C1_C2">'Base de données'!$V$21:$V$30</definedName>
    <definedName name="gr_C2_C3">'Base de données'!$U$21:$U$30</definedName>
    <definedName name="ICTPE_1">'Base de données'!$E$22:$E$32</definedName>
    <definedName name="ICTPE_2">'Base de données'!$F$22:$F$32</definedName>
    <definedName name="IDTPE">'Base de données'!$I$22:$I$32</definedName>
    <definedName name="IDTPE_anciennete_5_ans_et_ech_6">'Base de données'!$H$22:$H$32</definedName>
    <definedName name="IDTPE_ICTPE_2">'Base de données'!$AC$21:$AC$30</definedName>
    <definedName name="IDTPE_ITPE_HC">'Base de données'!$AD$21:$AD$30</definedName>
    <definedName name="Ing_TPE">'Base de données'!$B$13:$B$18</definedName>
    <definedName name="Ingenieur_TPE">'Base de données'!$C$12:$C$19</definedName>
    <definedName name="ITPE">'Base de données'!$K$22:$K$32</definedName>
    <definedName name="ITPE_ech_6_et_plus">'Base de données'!$J$22:$J$32</definedName>
    <definedName name="ITPE_HC">'Base de données'!$G$22:$G$32</definedName>
    <definedName name="ITPE_IDTPE">'Base de données'!$AB$21:$AB$30</definedName>
    <definedName name="Meteo_France">'Coef de Service ISS'!$A$128:$A$129</definedName>
    <definedName name="N_Dessinateur_Chef_de_Groupe">Promotions!$E$22:$E$35</definedName>
    <definedName name="N_Expert_Technique_Principale">Promotions!$D$22:$D$35</definedName>
    <definedName name="N_ICTPE_1">Promotions!$N$22:$N$35</definedName>
    <definedName name="N_ICTPE_2">Promotions!$M$22:$M$35</definedName>
    <definedName name="N_IDTPE">Promotions!$K$22:$K$35</definedName>
    <definedName name="N_IDTPE_anciennete_5_ans_et_ech_6">Promotions!$L$22:$L$35</definedName>
    <definedName name="N_ITPE">Promotions!$I$22:$I$35</definedName>
    <definedName name="N_ITPE_ech_6_et_plus">Promotions!$J$22:$J$35</definedName>
    <definedName name="N_ITPE_HC">Promotions!$O$22:$O$35</definedName>
    <definedName name="N_TSCDD">Promotions!$H$22:$H$35</definedName>
    <definedName name="N_TSDD">Promotions!$F$22:$F$35</definedName>
    <definedName name="N_TSPDD">Promotions!$G$22:$G$35</definedName>
    <definedName name="Outre_Mer">'Base de données'!$D$24:$S$24</definedName>
    <definedName name="Point_ISS">'Base de données'!$D$26:$S$26</definedName>
    <definedName name="Promotions">'Base de données'!$T$21:$AD$21</definedName>
    <definedName name="Service" localSheetId="9">'Coef de Service ISS (2)'!$A$2:$A$273</definedName>
    <definedName name="Service">'Coef de Service ISS'!$A$2:$A$282</definedName>
    <definedName name="Services">'Base de données'!$C$48:$M$48</definedName>
    <definedName name="Services_a_competence_nationale" localSheetId="9">'Coef de Service ISS (2)'!$A$132:$A$155</definedName>
    <definedName name="Services_a_competence_nationale">'Coef de Service ISS'!$A$138:$A$161</definedName>
    <definedName name="Tech_Sup_DD">'Base de données'!$D$12:$D$16</definedName>
    <definedName name="TSCDD">'Base de données'!$M$22:$M$32</definedName>
    <definedName name="TSCDD_ex_EF">'Base de données'!$L$22:$L$32</definedName>
    <definedName name="TSDD">'Base de données'!$O$22:$O$32</definedName>
    <definedName name="TSDD_TSPDD">'Base de données'!$Y$21:$Y$30</definedName>
    <definedName name="TSPDD">'Base de données'!$N$22:$N$32</definedName>
    <definedName name="TSPDD_TSCDD">'Base de données'!$Z$21:$Z$30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6" l="1"/>
  <c r="L43" i="6"/>
  <c r="L42" i="6"/>
  <c r="L35" i="6"/>
  <c r="L34" i="6"/>
  <c r="L26" i="6"/>
  <c r="L24" i="6"/>
  <c r="L15" i="6"/>
  <c r="L33" i="6"/>
  <c r="L25" i="6"/>
  <c r="L16" i="6"/>
  <c r="H80" i="6"/>
  <c r="H79" i="6"/>
  <c r="H77" i="6"/>
  <c r="H76" i="6"/>
  <c r="H75" i="6"/>
  <c r="H64" i="6"/>
  <c r="H63" i="6"/>
  <c r="H61" i="6"/>
  <c r="H60" i="6"/>
  <c r="H59" i="6"/>
  <c r="H47" i="6"/>
  <c r="H45" i="6"/>
  <c r="H44" i="6"/>
  <c r="H43" i="6"/>
  <c r="H32" i="6"/>
  <c r="H31" i="6"/>
  <c r="H29" i="6"/>
  <c r="H28" i="6"/>
  <c r="H27" i="6"/>
  <c r="D53" i="6"/>
  <c r="D15" i="6"/>
  <c r="B35" i="13"/>
  <c r="B34" i="13"/>
  <c r="C22" i="13"/>
  <c r="C21" i="13"/>
  <c r="F36" i="1" l="1"/>
  <c r="L49" i="6" l="1"/>
  <c r="L48" i="6"/>
  <c r="L40" i="6"/>
  <c r="L39" i="6"/>
  <c r="L31" i="6"/>
  <c r="L30" i="6"/>
  <c r="H82" i="6"/>
  <c r="H81" i="6"/>
  <c r="H66" i="6"/>
  <c r="H65" i="6"/>
  <c r="H49" i="6"/>
  <c r="H50" i="6"/>
  <c r="H48" i="6"/>
  <c r="D31" i="6"/>
  <c r="B41" i="9" l="1"/>
  <c r="I5" i="9"/>
  <c r="E27" i="8" l="1"/>
  <c r="B31" i="8" l="1"/>
  <c r="B33" i="8"/>
  <c r="B35" i="8"/>
  <c r="B37" i="8"/>
  <c r="B30" i="8"/>
  <c r="F84" i="6" l="1"/>
  <c r="C69" i="9"/>
  <c r="D69" i="9" s="1"/>
  <c r="C70" i="9"/>
  <c r="D70" i="9" s="1"/>
  <c r="B28" i="9"/>
  <c r="B20" i="9"/>
  <c r="B6" i="9"/>
  <c r="D71" i="9" l="1"/>
  <c r="F9" i="6"/>
  <c r="B27" i="9"/>
  <c r="B63" i="9" s="1"/>
  <c r="B14" i="13" s="1"/>
  <c r="B61" i="9" l="1"/>
  <c r="B15" i="13" s="1"/>
  <c r="D66" i="6" l="1"/>
  <c r="O33" i="12" l="1"/>
  <c r="O34" i="12" s="1"/>
  <c r="O35" i="12" s="1"/>
  <c r="O36" i="12" s="1"/>
  <c r="O37" i="12" s="1"/>
  <c r="O38" i="12" s="1"/>
  <c r="O39" i="12" s="1"/>
  <c r="O40" i="12" s="1"/>
  <c r="O41" i="12" s="1"/>
  <c r="O42" i="12" s="1"/>
  <c r="O43" i="12" s="1"/>
  <c r="O44" i="12" s="1"/>
  <c r="O45" i="12" s="1"/>
  <c r="O46" i="12" s="1"/>
  <c r="O47" i="12" s="1"/>
  <c r="O48" i="12" s="1"/>
  <c r="O49" i="12" s="1"/>
  <c r="O50" i="12" s="1"/>
  <c r="O51" i="12" s="1"/>
  <c r="E33" i="12"/>
  <c r="E34" i="12" s="1"/>
  <c r="E35" i="12" s="1"/>
  <c r="E36" i="12" s="1"/>
  <c r="E37" i="12" s="1"/>
  <c r="E38" i="12" s="1"/>
  <c r="E39" i="12" s="1"/>
  <c r="E40" i="12" s="1"/>
  <c r="E41" i="12" s="1"/>
  <c r="E42" i="12" s="1"/>
  <c r="E43" i="12" s="1"/>
  <c r="E44" i="12" s="1"/>
  <c r="E45" i="12" s="1"/>
  <c r="E46" i="12" s="1"/>
  <c r="E47" i="12" s="1"/>
  <c r="E48" i="12" s="1"/>
  <c r="E49" i="12" s="1"/>
  <c r="E50" i="12" s="1"/>
  <c r="E51" i="12" s="1"/>
  <c r="O7" i="12"/>
  <c r="O8" i="12" s="1"/>
  <c r="O9" i="12" s="1"/>
  <c r="O10" i="12" s="1"/>
  <c r="O11" i="12" s="1"/>
  <c r="O12" i="12" s="1"/>
  <c r="O13" i="12" s="1"/>
  <c r="O14" i="12" s="1"/>
  <c r="O15" i="12" s="1"/>
  <c r="O16" i="12" s="1"/>
  <c r="O17" i="12" s="1"/>
  <c r="O18" i="12" s="1"/>
  <c r="O19" i="12" s="1"/>
  <c r="O20" i="12" s="1"/>
  <c r="O21" i="12" s="1"/>
  <c r="O22" i="12" s="1"/>
  <c r="O23" i="12" s="1"/>
  <c r="O24" i="12" s="1"/>
  <c r="O25" i="12" s="1"/>
  <c r="E7" i="12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O33" i="10"/>
  <c r="O34" i="10" s="1"/>
  <c r="O35" i="10" s="1"/>
  <c r="O36" i="10" s="1"/>
  <c r="O37" i="10" s="1"/>
  <c r="O38" i="10" s="1"/>
  <c r="O39" i="10" s="1"/>
  <c r="O40" i="10" s="1"/>
  <c r="O41" i="10" s="1"/>
  <c r="O42" i="10" s="1"/>
  <c r="O43" i="10" s="1"/>
  <c r="O44" i="10" s="1"/>
  <c r="O45" i="10" s="1"/>
  <c r="O46" i="10" s="1"/>
  <c r="O47" i="10" s="1"/>
  <c r="O48" i="10" s="1"/>
  <c r="O49" i="10" s="1"/>
  <c r="O50" i="10" s="1"/>
  <c r="O51" i="10" s="1"/>
  <c r="N28" i="10"/>
  <c r="O7" i="10"/>
  <c r="O8" i="10" s="1"/>
  <c r="O9" i="10" s="1"/>
  <c r="O10" i="10" s="1"/>
  <c r="O11" i="10" s="1"/>
  <c r="O12" i="10" s="1"/>
  <c r="O13" i="10" s="1"/>
  <c r="O14" i="10" s="1"/>
  <c r="O15" i="10" s="1"/>
  <c r="O16" i="10" s="1"/>
  <c r="O17" i="10" s="1"/>
  <c r="O18" i="10" s="1"/>
  <c r="O19" i="10" s="1"/>
  <c r="O20" i="10" s="1"/>
  <c r="O21" i="10" s="1"/>
  <c r="O22" i="10" s="1"/>
  <c r="O23" i="10" s="1"/>
  <c r="O24" i="10" s="1"/>
  <c r="O25" i="10" s="1"/>
  <c r="E33" i="10"/>
  <c r="E34" i="10" s="1"/>
  <c r="E35" i="10" s="1"/>
  <c r="E36" i="10" s="1"/>
  <c r="E37" i="10" s="1"/>
  <c r="E38" i="10" s="1"/>
  <c r="E39" i="10" s="1"/>
  <c r="E40" i="10" s="1"/>
  <c r="E41" i="10" s="1"/>
  <c r="E42" i="10" s="1"/>
  <c r="E43" i="10" s="1"/>
  <c r="E44" i="10" s="1"/>
  <c r="E45" i="10" s="1"/>
  <c r="E46" i="10" s="1"/>
  <c r="E47" i="10" s="1"/>
  <c r="E48" i="10" s="1"/>
  <c r="E49" i="10" s="1"/>
  <c r="E50" i="10" s="1"/>
  <c r="E51" i="10" s="1"/>
  <c r="E7" i="10"/>
  <c r="E8" i="10" s="1"/>
  <c r="E9" i="10" s="1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E22" i="10" s="1"/>
  <c r="E23" i="10" s="1"/>
  <c r="E24" i="10" s="1"/>
  <c r="E25" i="10" s="1"/>
  <c r="B13" i="9"/>
  <c r="A13" i="9"/>
  <c r="B81" i="9"/>
  <c r="B80" i="9"/>
  <c r="I7" i="9"/>
  <c r="I3" i="9"/>
  <c r="B14" i="9"/>
  <c r="B42" i="9" l="1"/>
  <c r="B40" i="9"/>
  <c r="O27" i="8"/>
  <c r="B27" i="8"/>
  <c r="F27" i="8"/>
  <c r="Q27" i="8" s="1"/>
  <c r="G27" i="8"/>
  <c r="E38" i="8"/>
  <c r="C38" i="8"/>
  <c r="F38" i="8"/>
  <c r="E36" i="8"/>
  <c r="D38" i="8" s="1"/>
  <c r="C36" i="8"/>
  <c r="F36" i="8"/>
  <c r="E34" i="8"/>
  <c r="D36" i="8" s="1"/>
  <c r="C34" i="8"/>
  <c r="F34" i="8"/>
  <c r="E32" i="8"/>
  <c r="D34" i="8" s="1"/>
  <c r="C32" i="8"/>
  <c r="F32" i="8"/>
  <c r="F30" i="8"/>
  <c r="D30" i="8"/>
  <c r="D32" i="8" s="1"/>
  <c r="C30" i="8"/>
  <c r="O25" i="8"/>
  <c r="G25" i="8"/>
  <c r="F25" i="8"/>
  <c r="Q25" i="8" s="1"/>
  <c r="E25" i="8"/>
  <c r="C27" i="8"/>
  <c r="D27" i="8" s="1"/>
  <c r="C25" i="8"/>
  <c r="D25" i="8" s="1"/>
  <c r="B25" i="8"/>
  <c r="O23" i="8"/>
  <c r="G23" i="8"/>
  <c r="F23" i="8"/>
  <c r="Q23" i="8" s="1"/>
  <c r="E23" i="8"/>
  <c r="C23" i="8"/>
  <c r="D23" i="8" s="1"/>
  <c r="B23" i="8"/>
  <c r="G21" i="8"/>
  <c r="F21" i="8"/>
  <c r="Q21" i="8" s="1"/>
  <c r="E21" i="8"/>
  <c r="C21" i="8"/>
  <c r="D21" i="8" s="1"/>
  <c r="B21" i="8"/>
  <c r="B32" i="8" s="1"/>
  <c r="O19" i="8"/>
  <c r="M19" i="8"/>
  <c r="F19" i="8"/>
  <c r="Q19" i="8" s="1"/>
  <c r="H17" i="6" s="1"/>
  <c r="E19" i="8"/>
  <c r="C19" i="8"/>
  <c r="D19" i="8" s="1"/>
  <c r="D20" i="8" s="1"/>
  <c r="N27" i="8"/>
  <c r="N21" i="8"/>
  <c r="N23" i="8"/>
  <c r="U23" i="8" l="1"/>
  <c r="V23" i="8"/>
  <c r="V27" i="8"/>
  <c r="U27" i="8"/>
  <c r="V25" i="8"/>
  <c r="U25" i="8"/>
  <c r="S25" i="8"/>
  <c r="T25" i="8" s="1"/>
  <c r="S27" i="8"/>
  <c r="T27" i="8" s="1"/>
  <c r="S23" i="8"/>
  <c r="T23" i="8" s="1"/>
  <c r="P25" i="8"/>
  <c r="R25" i="8" s="1"/>
  <c r="I21" i="8"/>
  <c r="L21" i="8" s="1"/>
  <c r="M21" i="8" s="1"/>
  <c r="G30" i="8"/>
  <c r="H30" i="8" s="1"/>
  <c r="P27" i="8"/>
  <c r="R27" i="8" s="1"/>
  <c r="P23" i="8"/>
  <c r="R23" i="8" s="1"/>
  <c r="B38" i="8"/>
  <c r="B34" i="8"/>
  <c r="B36" i="8"/>
  <c r="S19" i="8"/>
  <c r="T19" i="8" s="1"/>
  <c r="W27" i="8"/>
  <c r="W23" i="8"/>
  <c r="C3" i="12"/>
  <c r="C24" i="8"/>
  <c r="D24" i="8" s="1"/>
  <c r="C26" i="8"/>
  <c r="D26" i="8" s="1"/>
  <c r="C22" i="8"/>
  <c r="D22" i="8" s="1"/>
  <c r="P21" i="8"/>
  <c r="R21" i="8" s="1"/>
  <c r="S21" i="8"/>
  <c r="T21" i="8" s="1"/>
  <c r="B67" i="9"/>
  <c r="F21" i="9"/>
  <c r="D69" i="6"/>
  <c r="D56" i="6"/>
  <c r="D43" i="6"/>
  <c r="N25" i="8"/>
  <c r="N19" i="8"/>
  <c r="H21" i="8"/>
  <c r="H23" i="8"/>
  <c r="W25" i="8" l="1"/>
  <c r="K25" i="8" s="1"/>
  <c r="V21" i="8"/>
  <c r="H15" i="6"/>
  <c r="H33" i="6"/>
  <c r="G32" i="8"/>
  <c r="H32" i="8" s="1"/>
  <c r="I23" i="8"/>
  <c r="L23" i="8" s="1"/>
  <c r="M23" i="8" s="1"/>
  <c r="G38" i="8"/>
  <c r="H38" i="8" s="1"/>
  <c r="G36" i="8"/>
  <c r="H36" i="8" s="1"/>
  <c r="G34" i="8"/>
  <c r="H34" i="8" s="1"/>
  <c r="W19" i="8"/>
  <c r="D2" i="12" s="1"/>
  <c r="U19" i="8"/>
  <c r="V19" i="8"/>
  <c r="D28" i="12"/>
  <c r="N2" i="12"/>
  <c r="C2" i="12"/>
  <c r="G21" i="9"/>
  <c r="I9" i="9" s="1"/>
  <c r="F34" i="1"/>
  <c r="O11" i="8"/>
  <c r="N28" i="12" l="1"/>
  <c r="K27" i="8"/>
  <c r="I11" i="9"/>
  <c r="C17" i="13" s="1"/>
  <c r="I25" i="8"/>
  <c r="L25" i="8" s="1"/>
  <c r="M25" i="8" s="1"/>
  <c r="K11" i="8"/>
  <c r="H25" i="8"/>
  <c r="I27" i="8" l="1"/>
  <c r="L27" i="8" s="1"/>
  <c r="M27" i="8" s="1"/>
  <c r="G11" i="8"/>
  <c r="L11" i="8" s="1"/>
  <c r="F11" i="8"/>
  <c r="E11" i="8"/>
  <c r="C11" i="8"/>
  <c r="N11" i="8" s="1"/>
  <c r="B11" i="8"/>
  <c r="B9" i="8"/>
  <c r="B7" i="8"/>
  <c r="B5" i="8"/>
  <c r="R3" i="8" s="1"/>
  <c r="O9" i="8"/>
  <c r="H27" i="8"/>
  <c r="V28" i="8" l="1"/>
  <c r="O28" i="12"/>
  <c r="P28" i="12" s="1"/>
  <c r="O28" i="10"/>
  <c r="P28" i="10" s="1"/>
  <c r="M29" i="12"/>
  <c r="M29" i="10"/>
  <c r="D67" i="6"/>
  <c r="R7" i="8"/>
  <c r="R5" i="8"/>
  <c r="D11" i="8"/>
  <c r="R11" i="8"/>
  <c r="S11" i="8" s="1"/>
  <c r="R9" i="8"/>
  <c r="K9" i="8"/>
  <c r="G9" i="8"/>
  <c r="F9" i="8"/>
  <c r="E9" i="8"/>
  <c r="C9" i="8"/>
  <c r="N9" i="8" s="1"/>
  <c r="C7" i="8"/>
  <c r="N7" i="8" s="1"/>
  <c r="O7" i="8"/>
  <c r="C10" i="8" l="1"/>
  <c r="D10" i="8" s="1"/>
  <c r="O2" i="12"/>
  <c r="P2" i="12" s="1"/>
  <c r="O2" i="10"/>
  <c r="P2" i="10" s="1"/>
  <c r="E28" i="12"/>
  <c r="F28" i="12" s="1"/>
  <c r="E28" i="10"/>
  <c r="F28" i="10" s="1"/>
  <c r="C29" i="12"/>
  <c r="M3" i="12"/>
  <c r="M3" i="10"/>
  <c r="C29" i="10"/>
  <c r="L9" i="8"/>
  <c r="D54" i="6"/>
  <c r="D41" i="6"/>
  <c r="D9" i="8"/>
  <c r="C8" i="8"/>
  <c r="D8" i="8" s="1"/>
  <c r="K7" i="8"/>
  <c r="K5" i="8"/>
  <c r="O5" i="8"/>
  <c r="G7" i="8"/>
  <c r="L7" i="8" s="1"/>
  <c r="F7" i="8"/>
  <c r="E7" i="8"/>
  <c r="D7" i="8"/>
  <c r="G5" i="8"/>
  <c r="H9" i="8"/>
  <c r="F5" i="8" l="1"/>
  <c r="E5" i="8"/>
  <c r="C5" i="8"/>
  <c r="S3" i="8"/>
  <c r="O3" i="8"/>
  <c r="L3" i="8"/>
  <c r="F3" i="8"/>
  <c r="P3" i="8" s="1"/>
  <c r="E3" i="8"/>
  <c r="C3" i="8"/>
  <c r="D3" i="8" s="1"/>
  <c r="D34" i="1"/>
  <c r="P9" i="8" l="1"/>
  <c r="P5" i="8"/>
  <c r="C2" i="10" s="1"/>
  <c r="N5" i="8"/>
  <c r="C3" i="10" s="1"/>
  <c r="P11" i="8"/>
  <c r="P7" i="8"/>
  <c r="C6" i="8"/>
  <c r="D6" i="8" s="1"/>
  <c r="E2" i="12"/>
  <c r="F2" i="12" s="1"/>
  <c r="E2" i="10"/>
  <c r="F2" i="10" s="1"/>
  <c r="N52" i="12"/>
  <c r="L37" i="12"/>
  <c r="L35" i="12"/>
  <c r="L33" i="12"/>
  <c r="N26" i="12"/>
  <c r="D49" i="12"/>
  <c r="D45" i="12"/>
  <c r="D41" i="12"/>
  <c r="B37" i="12"/>
  <c r="N25" i="12"/>
  <c r="N21" i="12"/>
  <c r="N17" i="12"/>
  <c r="N13" i="12"/>
  <c r="B11" i="12"/>
  <c r="B9" i="12"/>
  <c r="B7" i="12"/>
  <c r="N50" i="12"/>
  <c r="N46" i="12"/>
  <c r="N42" i="12"/>
  <c r="N38" i="12"/>
  <c r="N34" i="12"/>
  <c r="B32" i="12"/>
  <c r="D23" i="12"/>
  <c r="D19" i="12"/>
  <c r="D15" i="12"/>
  <c r="D12" i="12"/>
  <c r="D10" i="12"/>
  <c r="D8" i="12"/>
  <c r="D6" i="12"/>
  <c r="D30" i="6"/>
  <c r="D28" i="6"/>
  <c r="S7" i="8"/>
  <c r="S9" i="8"/>
  <c r="S5" i="8"/>
  <c r="D5" i="8"/>
  <c r="H7" i="8"/>
  <c r="H5" i="8"/>
  <c r="N3" i="8"/>
  <c r="M28" i="12" l="1"/>
  <c r="M28" i="10"/>
  <c r="T11" i="8"/>
  <c r="C28" i="12"/>
  <c r="C28" i="10"/>
  <c r="M2" i="12"/>
  <c r="M2" i="10"/>
  <c r="V9" i="8"/>
  <c r="N2" i="10" s="1"/>
  <c r="U3" i="8"/>
  <c r="V3" i="8"/>
  <c r="D2" i="10" s="1"/>
  <c r="T3" i="8"/>
  <c r="D18" i="6" s="1"/>
  <c r="T9" i="8"/>
  <c r="U9" i="8"/>
  <c r="T7" i="8"/>
  <c r="U7" i="8"/>
  <c r="V5" i="8"/>
  <c r="D7" i="12"/>
  <c r="D9" i="12"/>
  <c r="D11" i="12"/>
  <c r="D13" i="12"/>
  <c r="D17" i="12"/>
  <c r="D21" i="12"/>
  <c r="D25" i="12"/>
  <c r="N33" i="12"/>
  <c r="N36" i="12"/>
  <c r="N40" i="12"/>
  <c r="N44" i="12"/>
  <c r="N48" i="12"/>
  <c r="B6" i="12"/>
  <c r="B8" i="12"/>
  <c r="B10" i="12"/>
  <c r="B12" i="12"/>
  <c r="N15" i="12"/>
  <c r="N19" i="12"/>
  <c r="N23" i="12"/>
  <c r="B35" i="12"/>
  <c r="D39" i="12"/>
  <c r="D43" i="12"/>
  <c r="D47" i="12"/>
  <c r="D51" i="12"/>
  <c r="N32" i="12"/>
  <c r="L34" i="12"/>
  <c r="L36" i="12"/>
  <c r="L38" i="12"/>
  <c r="N6" i="12"/>
  <c r="L7" i="12"/>
  <c r="L8" i="12"/>
  <c r="L9" i="12"/>
  <c r="L10" i="12"/>
  <c r="L11" i="12"/>
  <c r="L12" i="12"/>
  <c r="D14" i="12"/>
  <c r="D16" i="12"/>
  <c r="D18" i="12"/>
  <c r="D20" i="12"/>
  <c r="D22" i="12"/>
  <c r="D24" i="12"/>
  <c r="D26" i="12"/>
  <c r="B33" i="12"/>
  <c r="B34" i="12"/>
  <c r="B36" i="12"/>
  <c r="B38" i="12"/>
  <c r="N39" i="12"/>
  <c r="N41" i="12"/>
  <c r="N43" i="12"/>
  <c r="N45" i="12"/>
  <c r="N47" i="12"/>
  <c r="N49" i="12"/>
  <c r="N51" i="12"/>
  <c r="L6" i="12"/>
  <c r="N7" i="12"/>
  <c r="N8" i="12"/>
  <c r="N9" i="12"/>
  <c r="N10" i="12"/>
  <c r="N11" i="12"/>
  <c r="N12" i="12"/>
  <c r="N14" i="12"/>
  <c r="N16" i="12"/>
  <c r="N18" i="12"/>
  <c r="N20" i="12"/>
  <c r="N22" i="12"/>
  <c r="N24" i="12"/>
  <c r="L32" i="12"/>
  <c r="N35" i="12"/>
  <c r="N37" i="12"/>
  <c r="D40" i="12"/>
  <c r="D42" i="12"/>
  <c r="D44" i="12"/>
  <c r="D46" i="12"/>
  <c r="D48" i="12"/>
  <c r="D50" i="12"/>
  <c r="D52" i="12"/>
  <c r="D32" i="12"/>
  <c r="D33" i="12"/>
  <c r="D34" i="12"/>
  <c r="D35" i="12"/>
  <c r="D36" i="12"/>
  <c r="D37" i="12"/>
  <c r="D38" i="12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L37" i="10"/>
  <c r="N36" i="10"/>
  <c r="L35" i="10"/>
  <c r="N34" i="10"/>
  <c r="L33" i="10"/>
  <c r="L32" i="10"/>
  <c r="L38" i="10"/>
  <c r="N37" i="10"/>
  <c r="L36" i="10"/>
  <c r="N35" i="10"/>
  <c r="L34" i="10"/>
  <c r="N33" i="10"/>
  <c r="N32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L11" i="10"/>
  <c r="N10" i="10"/>
  <c r="L9" i="10"/>
  <c r="N8" i="10"/>
  <c r="L7" i="10"/>
  <c r="L6" i="10"/>
  <c r="L12" i="10"/>
  <c r="N11" i="10"/>
  <c r="L10" i="10"/>
  <c r="N9" i="10"/>
  <c r="L8" i="10"/>
  <c r="N7" i="10"/>
  <c r="N6" i="10"/>
  <c r="V7" i="8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B37" i="10"/>
  <c r="D36" i="10"/>
  <c r="B35" i="10"/>
  <c r="D34" i="10"/>
  <c r="B33" i="10"/>
  <c r="B32" i="10"/>
  <c r="B38" i="10"/>
  <c r="D37" i="10"/>
  <c r="B36" i="10"/>
  <c r="D35" i="10"/>
  <c r="B34" i="10"/>
  <c r="D33" i="10"/>
  <c r="D32" i="10"/>
  <c r="D6" i="10"/>
  <c r="D7" i="10"/>
  <c r="D9" i="10"/>
  <c r="D11" i="10"/>
  <c r="D13" i="10"/>
  <c r="D15" i="10"/>
  <c r="D17" i="10"/>
  <c r="D19" i="10"/>
  <c r="D21" i="10"/>
  <c r="D23" i="10"/>
  <c r="D25" i="10"/>
  <c r="D8" i="10"/>
  <c r="D10" i="10"/>
  <c r="D12" i="10"/>
  <c r="D14" i="10"/>
  <c r="D16" i="10"/>
  <c r="D18" i="10"/>
  <c r="D20" i="10"/>
  <c r="D22" i="10"/>
  <c r="D24" i="10"/>
  <c r="D26" i="10"/>
  <c r="B6" i="10"/>
  <c r="B12" i="10"/>
  <c r="B7" i="10"/>
  <c r="B8" i="10"/>
  <c r="B10" i="10"/>
  <c r="B9" i="10"/>
  <c r="B11" i="10"/>
  <c r="I7" i="8"/>
  <c r="D40" i="6" s="1"/>
  <c r="O3" i="12" l="1" a="1"/>
  <c r="O3" i="12" s="1"/>
  <c r="O4" i="12" s="1"/>
  <c r="N3" i="12" a="1"/>
  <c r="N3" i="12" s="1"/>
  <c r="N4" i="12" s="1"/>
  <c r="P4" i="12" s="1"/>
  <c r="J9" i="8"/>
  <c r="O29" i="12" a="1"/>
  <c r="O29" i="12" s="1"/>
  <c r="O30" i="12" s="1"/>
  <c r="N29" i="12" a="1"/>
  <c r="N29" i="12" s="1"/>
  <c r="N30" i="12" s="1"/>
  <c r="P30" i="12" s="1"/>
  <c r="N3" i="10" a="1"/>
  <c r="N3" i="10" s="1"/>
  <c r="N4" i="10" s="1"/>
  <c r="P4" i="10" s="1"/>
  <c r="O3" i="10" a="1"/>
  <c r="O3" i="10" s="1"/>
  <c r="O4" i="10" s="1"/>
  <c r="O29" i="10" a="1"/>
  <c r="O29" i="10" s="1"/>
  <c r="O30" i="10" s="1"/>
  <c r="N29" i="10" a="1"/>
  <c r="N29" i="10" s="1"/>
  <c r="N30" i="10" s="1"/>
  <c r="P30" i="10" s="1"/>
  <c r="E3" i="10" a="1"/>
  <c r="E3" i="10" s="1"/>
  <c r="E4" i="10" s="1"/>
  <c r="D3" i="10" a="1"/>
  <c r="D3" i="10" s="1"/>
  <c r="D28" i="10"/>
  <c r="I9" i="8"/>
  <c r="D44" i="6"/>
  <c r="J37" i="1"/>
  <c r="K36" i="1" s="1"/>
  <c r="J36" i="1"/>
  <c r="J35" i="1"/>
  <c r="D2" i="7" s="1"/>
  <c r="D3" i="7" s="1"/>
  <c r="H37" i="1"/>
  <c r="I36" i="1" s="1"/>
  <c r="D17" i="6" s="1"/>
  <c r="H36" i="1"/>
  <c r="H35" i="1"/>
  <c r="C2" i="7" s="1"/>
  <c r="C3" i="7" s="1"/>
  <c r="E3" i="7"/>
  <c r="E29" i="10" l="1" a="1"/>
  <c r="E29" i="10" s="1"/>
  <c r="E30" i="10" s="1"/>
  <c r="D29" i="10" a="1"/>
  <c r="D29" i="10" s="1"/>
  <c r="D30" i="10" s="1"/>
  <c r="F30" i="10" s="1"/>
  <c r="J7" i="8" s="1"/>
  <c r="D4" i="10"/>
  <c r="A3" i="7"/>
  <c r="A4" i="7" s="1"/>
  <c r="A5" i="7" s="1"/>
  <c r="D43" i="1"/>
  <c r="D42" i="1"/>
  <c r="F37" i="1"/>
  <c r="I35" i="1"/>
  <c r="H11" i="8"/>
  <c r="K35" i="1"/>
  <c r="V11" i="8" l="1"/>
  <c r="J11" i="8" s="1"/>
  <c r="F4" i="10"/>
  <c r="I11" i="8"/>
  <c r="D57" i="6"/>
  <c r="O21" i="8" s="1"/>
  <c r="U21" i="8" s="1"/>
  <c r="B40" i="1"/>
  <c r="D40" i="1"/>
  <c r="D36" i="1"/>
  <c r="D35" i="1"/>
  <c r="E37" i="1"/>
  <c r="W21" i="8" l="1"/>
  <c r="K23" i="8" s="1"/>
  <c r="D3" i="12" a="1"/>
  <c r="D3" i="12" s="1"/>
  <c r="D4" i="12" s="1"/>
  <c r="F4" i="12" s="1"/>
  <c r="E3" i="12" a="1"/>
  <c r="E3" i="12" s="1"/>
  <c r="E4" i="12" s="1"/>
  <c r="E29" i="12" a="1"/>
  <c r="E29" i="12" s="1"/>
  <c r="E30" i="12" s="1"/>
  <c r="J13" i="8"/>
  <c r="H34" i="6"/>
  <c r="D41" i="1"/>
  <c r="E38" i="1"/>
  <c r="E41" i="1"/>
  <c r="U28" i="8" l="1"/>
  <c r="U29" i="8" s="1"/>
  <c r="D29" i="12"/>
  <c r="D30" i="12" s="1"/>
  <c r="F30" i="12" s="1"/>
  <c r="K21" i="8"/>
  <c r="D70" i="6"/>
  <c r="D71" i="6" s="1"/>
  <c r="AY6" i="1"/>
  <c r="S25" i="1" s="1"/>
  <c r="AY5" i="1"/>
  <c r="S24" i="1" s="1"/>
  <c r="AY4" i="1"/>
  <c r="S23" i="1" s="1"/>
  <c r="AY3" i="1"/>
  <c r="S22" i="1" s="1"/>
  <c r="AV6" i="1"/>
  <c r="R25" i="1" s="1"/>
  <c r="AV5" i="1"/>
  <c r="R24" i="1" s="1"/>
  <c r="AV4" i="1"/>
  <c r="R23" i="1" s="1"/>
  <c r="AV3" i="1"/>
  <c r="R22" i="1" s="1"/>
  <c r="AS6" i="1"/>
  <c r="Q25" i="1" s="1"/>
  <c r="AS5" i="1"/>
  <c r="Q24" i="1" s="1"/>
  <c r="AS4" i="1"/>
  <c r="Q23" i="1" s="1"/>
  <c r="AS3" i="1"/>
  <c r="Q22" i="1" s="1"/>
  <c r="AP6" i="1"/>
  <c r="P25" i="1" s="1"/>
  <c r="AP5" i="1"/>
  <c r="P24" i="1" s="1"/>
  <c r="AP4" i="1"/>
  <c r="P23" i="1" s="1"/>
  <c r="AP3" i="1"/>
  <c r="P22" i="1" s="1"/>
  <c r="AM6" i="1"/>
  <c r="O25" i="1" s="1"/>
  <c r="AM5" i="1"/>
  <c r="O24" i="1" s="1"/>
  <c r="AM4" i="1"/>
  <c r="O23" i="1" s="1"/>
  <c r="AM3" i="1"/>
  <c r="O22" i="1" s="1"/>
  <c r="AJ6" i="1"/>
  <c r="N25" i="1" s="1"/>
  <c r="AJ5" i="1"/>
  <c r="N24" i="1" s="1"/>
  <c r="AJ4" i="1"/>
  <c r="N23" i="1" s="1"/>
  <c r="AJ3" i="1"/>
  <c r="N22" i="1" s="1"/>
  <c r="AG6" i="1"/>
  <c r="M25" i="1" s="1"/>
  <c r="AG5" i="1"/>
  <c r="M24" i="1" s="1"/>
  <c r="AG4" i="1"/>
  <c r="M23" i="1" s="1"/>
  <c r="AG3" i="1"/>
  <c r="M22" i="1" s="1"/>
  <c r="AD6" i="1"/>
  <c r="L25" i="1" s="1"/>
  <c r="AD5" i="1"/>
  <c r="L24" i="1" s="1"/>
  <c r="AD4" i="1"/>
  <c r="L23" i="1" s="1"/>
  <c r="AD3" i="1"/>
  <c r="L22" i="1" s="1"/>
  <c r="AA6" i="1"/>
  <c r="K25" i="1" s="1"/>
  <c r="AA5" i="1"/>
  <c r="K24" i="1" s="1"/>
  <c r="AA4" i="1"/>
  <c r="K23" i="1" s="1"/>
  <c r="AA3" i="1"/>
  <c r="K22" i="1" s="1"/>
  <c r="X6" i="1"/>
  <c r="J25" i="1" s="1"/>
  <c r="X5" i="1"/>
  <c r="J24" i="1" s="1"/>
  <c r="X4" i="1"/>
  <c r="J23" i="1" s="1"/>
  <c r="X3" i="1"/>
  <c r="J22" i="1" s="1"/>
  <c r="U6" i="1"/>
  <c r="H25" i="1" s="1"/>
  <c r="U5" i="1"/>
  <c r="H24" i="1" s="1"/>
  <c r="U4" i="1"/>
  <c r="H23" i="1" s="1"/>
  <c r="U3" i="1"/>
  <c r="I22" i="1" s="1"/>
  <c r="R6" i="1"/>
  <c r="R5" i="1"/>
  <c r="R4" i="1"/>
  <c r="R3" i="1"/>
  <c r="O6" i="1"/>
  <c r="G25" i="1" s="1"/>
  <c r="O5" i="1"/>
  <c r="G24" i="1" s="1"/>
  <c r="O4" i="1"/>
  <c r="G23" i="1" s="1"/>
  <c r="O3" i="1"/>
  <c r="G22" i="1" s="1"/>
  <c r="L6" i="1"/>
  <c r="F25" i="1" s="1"/>
  <c r="L5" i="1"/>
  <c r="F24" i="1" s="1"/>
  <c r="L4" i="1"/>
  <c r="F23" i="1" s="1"/>
  <c r="L3" i="1"/>
  <c r="F22" i="1" s="1"/>
  <c r="I6" i="1"/>
  <c r="E25" i="1" s="1"/>
  <c r="I5" i="1"/>
  <c r="E24" i="1" s="1"/>
  <c r="I4" i="1"/>
  <c r="E23" i="1" s="1"/>
  <c r="I3" i="1"/>
  <c r="E22" i="1" s="1"/>
  <c r="F4" i="1"/>
  <c r="D23" i="1" s="1"/>
  <c r="F5" i="1"/>
  <c r="D24" i="1" s="1"/>
  <c r="F6" i="1"/>
  <c r="D25" i="1" s="1"/>
  <c r="F3" i="1"/>
  <c r="D22" i="1" s="1"/>
  <c r="E40" i="1"/>
  <c r="J34" i="8"/>
  <c r="J36" i="8"/>
  <c r="I34" i="8"/>
  <c r="I36" i="8"/>
  <c r="J38" i="8"/>
  <c r="J32" i="8"/>
  <c r="I38" i="8"/>
  <c r="E34" i="1"/>
  <c r="I32" i="8"/>
  <c r="I30" i="8"/>
  <c r="E14" i="13" l="1"/>
  <c r="D40" i="13" s="1"/>
  <c r="B2" i="9"/>
  <c r="D33" i="13"/>
  <c r="K34" i="8"/>
  <c r="M34" i="8" s="1"/>
  <c r="K36" i="8"/>
  <c r="M36" i="8" s="1"/>
  <c r="L38" i="8"/>
  <c r="L34" i="8"/>
  <c r="K38" i="8"/>
  <c r="M38" i="8" s="1"/>
  <c r="L36" i="8"/>
  <c r="L32" i="8"/>
  <c r="L21" i="6" s="1"/>
  <c r="K32" i="8"/>
  <c r="M32" i="8" s="1"/>
  <c r="L22" i="6" s="1"/>
  <c r="K30" i="8"/>
  <c r="L30" i="8" s="1"/>
  <c r="B19" i="9"/>
  <c r="B37" i="9"/>
  <c r="G34" i="1"/>
  <c r="I25" i="1"/>
  <c r="I23" i="1"/>
  <c r="I24" i="1"/>
  <c r="H22" i="1"/>
  <c r="L13" i="6" l="1"/>
  <c r="L50" i="6" s="1"/>
  <c r="D34" i="13" s="1"/>
  <c r="M30" i="8"/>
  <c r="B51" i="9" l="1"/>
  <c r="B3" i="9"/>
  <c r="L51" i="6"/>
  <c r="B52" i="9" s="1"/>
  <c r="B17" i="9" l="1"/>
  <c r="C15" i="13" s="1"/>
  <c r="B32" i="9" l="1"/>
  <c r="B83" i="9"/>
  <c r="I5" i="8"/>
  <c r="L5" i="8" l="1"/>
  <c r="J5" i="8"/>
  <c r="D27" i="6" l="1"/>
  <c r="U5" i="8"/>
  <c r="U12" i="8" s="1"/>
  <c r="T5" i="8"/>
  <c r="B4" i="9" l="1"/>
  <c r="F40" i="1"/>
  <c r="G40" i="1" s="1"/>
  <c r="H18" i="6"/>
  <c r="T12" i="8"/>
  <c r="T13" i="8" s="1"/>
  <c r="H84" i="6" l="1"/>
  <c r="B16" i="9" s="1"/>
  <c r="B31" i="9" s="1"/>
  <c r="C14" i="13" s="1"/>
  <c r="C16" i="13" s="1"/>
  <c r="H83" i="6"/>
  <c r="B5" i="9"/>
  <c r="B7" i="9" s="1"/>
  <c r="B48" i="9"/>
  <c r="C20" i="13" s="1"/>
  <c r="B82" i="9"/>
  <c r="B84" i="9" s="1"/>
  <c r="B68" i="9" l="1"/>
  <c r="B18" i="9"/>
  <c r="B21" i="9" s="1"/>
  <c r="B33" i="9" l="1"/>
  <c r="I12" i="9" s="1"/>
  <c r="I13" i="9" s="1"/>
  <c r="C18" i="13" s="1"/>
  <c r="B34" i="9" l="1"/>
  <c r="B36" i="9" s="1"/>
  <c r="B38" i="9" l="1"/>
  <c r="B39" i="9" s="1"/>
  <c r="B43" i="9" l="1"/>
  <c r="C19" i="13" s="1"/>
  <c r="C23" i="13" s="1"/>
  <c r="D32" i="13" l="1"/>
  <c r="D35" i="13" s="1"/>
  <c r="D39" i="13"/>
  <c r="B43" i="13" s="1"/>
  <c r="B44" i="9"/>
  <c r="B45" i="9" s="1"/>
  <c r="D37" i="13" s="1"/>
  <c r="B66" i="9" l="1"/>
  <c r="B70" i="9" s="1"/>
  <c r="B71" i="9" l="1"/>
  <c r="B72" i="9" s="1"/>
  <c r="D41" i="13" s="1"/>
  <c r="B69" i="9"/>
</calcChain>
</file>

<file path=xl/sharedStrings.xml><?xml version="1.0" encoding="utf-8"?>
<sst xmlns="http://schemas.openxmlformats.org/spreadsheetml/2006/main" count="1644" uniqueCount="540">
  <si>
    <t>ITPE</t>
  </si>
  <si>
    <t>PSR</t>
  </si>
  <si>
    <t>ITPEHC</t>
  </si>
  <si>
    <t>Autre Service</t>
  </si>
  <si>
    <t>AC, 93, STRMTG (siège)</t>
  </si>
  <si>
    <t>Outre Mer</t>
  </si>
  <si>
    <t>CMVRH</t>
  </si>
  <si>
    <t>Directeur de Service</t>
  </si>
  <si>
    <t>ICTPE 1</t>
  </si>
  <si>
    <t>ICTPE 2</t>
  </si>
  <si>
    <t>IDTPE</t>
  </si>
  <si>
    <t>IDTPE (ancienneté 5 ans et ech 6)</t>
  </si>
  <si>
    <t>ITPE (ech 6 et +)</t>
  </si>
  <si>
    <t>TSCDD (ex EF)</t>
  </si>
  <si>
    <t>TSCDD</t>
  </si>
  <si>
    <t>TSPDD</t>
  </si>
  <si>
    <t>TSDD</t>
  </si>
  <si>
    <t>Dessinateur Chef de Groupe</t>
  </si>
  <si>
    <t>Dessinateur</t>
  </si>
  <si>
    <t>Expert Technique Principale</t>
  </si>
  <si>
    <t>Expert Technique</t>
  </si>
  <si>
    <t>CMVRH et ENTE</t>
  </si>
  <si>
    <t>Taux de base</t>
  </si>
  <si>
    <t>Coef de Service</t>
  </si>
  <si>
    <t>Dotation</t>
  </si>
  <si>
    <t>COEFFICIENT</t>
  </si>
  <si>
    <t>DREAL</t>
  </si>
  <si>
    <t>DDI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</si>
  <si>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</si>
  <si>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</si>
  <si>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</si>
  <si>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</si>
  <si>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</si>
  <si>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</si>
  <si>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</si>
  <si>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</si>
  <si>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</si>
  <si>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</si>
  <si>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</si>
  <si>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</si>
  <si>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</si>
  <si>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</si>
  <si>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</si>
  <si>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</si>
  <si>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</si>
  <si>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</si>
  <si>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</si>
  <si>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Corse-du-Sud</t>
  </si>
  <si>
    <t>Haute-Corse</t>
  </si>
  <si>
    <t>Côte-d'Or</t>
  </si>
  <si>
    <t>Côtes 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</si>
  <si>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</si>
  <si>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</si>
  <si>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</si>
  <si>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</si>
  <si>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</si>
  <si>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</si>
  <si>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</si>
  <si>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</si>
  <si>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</si>
  <si>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</si>
  <si>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</si>
  <si>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</si>
  <si>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</si>
  <si>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</si>
  <si>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</si>
  <si>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</si>
  <si>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</si>
  <si>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</si>
  <si>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</si>
  <si>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</si>
  <si>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</si>
  <si>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</si>
  <si>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</si>
  <si>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</si>
  <si>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</si>
  <si>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</si>
  <si>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</si>
  <si>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</si>
  <si>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</si>
  <si>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</si>
  <si>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</si>
  <si>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</si>
  <si>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</si>
  <si>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</si>
  <si>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</si>
  <si>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</si>
  <si>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</si>
  <si>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</si>
  <si>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</si>
  <si>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</si>
  <si>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</si>
  <si>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</si>
  <si>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</si>
  <si>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</si>
  <si>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</si>
  <si>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</si>
  <si>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</si>
  <si>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</si>
  <si>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</si>
  <si>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</si>
  <si>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</si>
  <si>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</si>
  <si>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</si>
  <si>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</si>
  <si>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</si>
  <si>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</si>
  <si>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</si>
  <si>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</si>
  <si>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</si>
  <si>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</si>
  <si>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</si>
  <si>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Vienne</t>
  </si>
  <si>
    <t>Haute-Vienne</t>
  </si>
  <si>
    <t>Vosges</t>
  </si>
  <si>
    <t>Yonne</t>
  </si>
  <si>
    <t>Territoire de Belfort</t>
  </si>
  <si>
    <t>Essonne</t>
  </si>
  <si>
    <t>Val-D'Oise</t>
  </si>
  <si>
    <t>Guadeloupe</t>
  </si>
  <si>
    <t>Martinique</t>
  </si>
  <si>
    <t>Guyane</t>
  </si>
  <si>
    <t>La Réunion</t>
  </si>
  <si>
    <t>Mayotte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</si>
  <si>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</si>
  <si>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</si>
  <si>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</si>
  <si>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</si>
  <si>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</si>
  <si>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</si>
  <si>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</si>
  <si>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</si>
  <si>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</si>
  <si>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</si>
  <si>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</si>
  <si>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</si>
  <si>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</si>
  <si>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DEAL</t>
  </si>
  <si>
    <t>DIR</t>
  </si>
  <si>
    <t>Ile de France</t>
  </si>
  <si>
    <t>Est</t>
  </si>
  <si>
    <t>Centre Est</t>
  </si>
  <si>
    <t>Méditerranée</t>
  </si>
  <si>
    <t>Massif Central</t>
  </si>
  <si>
    <t>Sud-Ouest</t>
  </si>
  <si>
    <t>Atlantique</t>
  </si>
  <si>
    <t>Centre-Ouest</t>
  </si>
  <si>
    <t>Ouest</t>
  </si>
  <si>
    <t>Nord-Ouest</t>
  </si>
  <si>
    <t>Météo France</t>
  </si>
  <si>
    <t>DIRM</t>
  </si>
  <si>
    <t>Manche Est - Mer du Nord (Hors Hauts de France)</t>
  </si>
  <si>
    <t>Manche Est - Mer du Nord (Hauts de France)</t>
  </si>
  <si>
    <t>Nord Atlantique Manche Ouest (hors 22 et 29)</t>
  </si>
  <si>
    <t>Nord Atlantique Manche Ouest (22 et 29)</t>
  </si>
  <si>
    <t>Sud-Atlantique</t>
  </si>
  <si>
    <t>Mediterranée</t>
  </si>
  <si>
    <t>Centre d'études des tunnels</t>
  </si>
  <si>
    <t>Servuce technique aviation civile</t>
  </si>
  <si>
    <t>Centre national des Ponts de Secours</t>
  </si>
  <si>
    <t>STRMTG</t>
  </si>
  <si>
    <t>BEASAC</t>
  </si>
  <si>
    <t>Direction des services de la navigation aérienne (echelon central), Direction des opérations (echelon central), Direction de la technique et de l'innovation</t>
  </si>
  <si>
    <t>Centre en Route de la navigation aérienne Est</t>
  </si>
  <si>
    <t>Centre en Route de la navigation aérienne Sud-Est</t>
  </si>
  <si>
    <t>Centre en Route de la navigation aérienne  Nord</t>
  </si>
  <si>
    <t>Centre en Route de la navigation aérienne Nord-Ouest</t>
  </si>
  <si>
    <t>Service de la Navigation aérienne parisienne</t>
  </si>
  <si>
    <t>Service des Systèmes d'Information et de Modernisation</t>
  </si>
  <si>
    <t>SNIA</t>
  </si>
  <si>
    <t>Direction de la Sécurité de l'aviation civile Echelon Central</t>
  </si>
  <si>
    <t>Direction de la Sécurité de l'aviation civile  Antilles-Guyanne</t>
  </si>
  <si>
    <t>Direction de la Sécurité de l'aviation civile Centre Est</t>
  </si>
  <si>
    <t>Direction de la Sécurité de l'aviation civile Nord</t>
  </si>
  <si>
    <t>Direction de la Sécurité de l'aviation civile Ouest</t>
  </si>
  <si>
    <t>Direction de la Sécurité de l'aviation civile Océan Indien</t>
  </si>
  <si>
    <t>Direction de la Sécurité de l'aviation civile Sud</t>
  </si>
  <si>
    <t>Direction de la Sécurité de l'aviation civile Sud Est</t>
  </si>
  <si>
    <t>Direction de la Sécurité de l'aviation civile Sud Ouest</t>
  </si>
  <si>
    <t>Direction de la Sécurité de l'aviation civile Nord Est</t>
  </si>
  <si>
    <t>Services à compétence nationale</t>
  </si>
  <si>
    <t>ANCOLS</t>
  </si>
  <si>
    <t>Directions, Service AC, école et EP (autres que CEREMA, VNF et ANCOLS)</t>
  </si>
  <si>
    <t>Etablissement Public</t>
  </si>
  <si>
    <t>CEREMA Siege Social de Bron</t>
  </si>
  <si>
    <t>CEREMA Lille, Saint-Quentin et Sequedin</t>
  </si>
  <si>
    <t>CEREMA Blois, Brest, Compiègne, Le Bourget, Metz, Nancy, Provins, Saint-Mandé, Sourdun, Strasbroug et Trappes</t>
  </si>
  <si>
    <t>CEREMA Aix en Provence, Angers, Autun, Bordeaux, Bron, Clermond-Ferrand, l'Isle d'Abeau, Lyon, Montpellier, Nantes, Saint-Brieuc, Sofia Antipolis et Toulouse</t>
  </si>
  <si>
    <t xml:space="preserve"> VNF Bassin de la Seine</t>
  </si>
  <si>
    <t xml:space="preserve"> VNF Centre-Bourgogne</t>
  </si>
  <si>
    <t xml:space="preserve"> VNF Nord-Est</t>
  </si>
  <si>
    <t xml:space="preserve"> VNF Nord Pas de Calais</t>
  </si>
  <si>
    <t xml:space="preserve"> VNF Rhone-Saone</t>
  </si>
  <si>
    <t xml:space="preserve"> VNF Strasbourg</t>
  </si>
  <si>
    <t xml:space="preserve"> VNF Sud-Ouest</t>
  </si>
  <si>
    <t>Agents en PNA dans les directions générales, les directions et les services d'AC du ministère de l'environnement, de l'énergie et de la mer ainsi que les autres ministères</t>
  </si>
  <si>
    <t>Agens en PNA dans les serivces des directions générales et des directions centrales des EP Météo France, IGN et l'université Gustave Eiffel (ex-IFSTAR)</t>
  </si>
  <si>
    <t>ENTE de Valenciennes</t>
  </si>
  <si>
    <t>ENTE d'Aix en Provence</t>
  </si>
  <si>
    <t>Ecole nationale de l'aviation civile</t>
  </si>
  <si>
    <t>Autres Structures</t>
  </si>
  <si>
    <t>Corps</t>
  </si>
  <si>
    <t>Grade</t>
  </si>
  <si>
    <t>ITPE_HC</t>
  </si>
  <si>
    <t>ICTPE_1</t>
  </si>
  <si>
    <t>ETST</t>
  </si>
  <si>
    <t>Etablissement_Public</t>
  </si>
  <si>
    <t>Directions_Service_AC_école_et_EP_autres_que_CEREMA_VNF_ANCOLS</t>
  </si>
  <si>
    <t>Autres_Structures</t>
  </si>
  <si>
    <t>Service / Situation</t>
  </si>
  <si>
    <t>Meteo_France</t>
  </si>
  <si>
    <t>Services_a_competence_nationale</t>
  </si>
  <si>
    <t>CMI</t>
  </si>
  <si>
    <t>Total</t>
  </si>
  <si>
    <t>CIA Forfaitaire</t>
  </si>
  <si>
    <t>Coef de service</t>
  </si>
  <si>
    <t>Point de Grade</t>
  </si>
  <si>
    <t>Autre_Service</t>
  </si>
  <si>
    <t>Outre_Mer</t>
  </si>
  <si>
    <t>CMVRH_et_ENTE</t>
  </si>
  <si>
    <t>TSCDD_ex_EF</t>
  </si>
  <si>
    <t>Dessinateur_Chef_de_Groupe</t>
  </si>
  <si>
    <t>Expert_Technique</t>
  </si>
  <si>
    <t>AC_93_STRMTG_siege</t>
  </si>
  <si>
    <t>ICTPE_ 2</t>
  </si>
  <si>
    <t>IDTPE_anciennete_5_ans_et_ech_6</t>
  </si>
  <si>
    <t>Expert_Technique_Principale</t>
  </si>
  <si>
    <t>Points_ISS</t>
  </si>
  <si>
    <t>AC_et_IdF</t>
  </si>
  <si>
    <t>Autres_SD</t>
  </si>
  <si>
    <t>Point_ISS</t>
  </si>
  <si>
    <t>Coef Geo</t>
  </si>
  <si>
    <t>Mesure catégorielle</t>
  </si>
  <si>
    <t>AC_IdF</t>
  </si>
  <si>
    <t>Autre_SD</t>
  </si>
  <si>
    <t>21 Côte-d'Or</t>
  </si>
  <si>
    <t>01 Ain</t>
  </si>
  <si>
    <t>02 Aisne</t>
  </si>
  <si>
    <t>03 Allier</t>
  </si>
  <si>
    <t>04 Alpes-de-Haute-Provence</t>
  </si>
  <si>
    <t>05 Hautes-Alpes</t>
  </si>
  <si>
    <t>06 Alpes-Maritimes</t>
  </si>
  <si>
    <t>07 Ardèche</t>
  </si>
  <si>
    <t>08 Ardennes</t>
  </si>
  <si>
    <t>09 Ariège</t>
  </si>
  <si>
    <t>10 Aube</t>
  </si>
  <si>
    <t>11 Aude</t>
  </si>
  <si>
    <t>12 Aveyron</t>
  </si>
  <si>
    <t>13 Bouches-du-Rhône</t>
  </si>
  <si>
    <t>14 Calvados</t>
  </si>
  <si>
    <t>15 Cantal</t>
  </si>
  <si>
    <t>16 Charente</t>
  </si>
  <si>
    <t>17 Charente-Maritime</t>
  </si>
  <si>
    <t>18 Cher</t>
  </si>
  <si>
    <t>19 Corrèze</t>
  </si>
  <si>
    <t>2A Corse-du-Sud</t>
  </si>
  <si>
    <t>2B Haute-Corse</t>
  </si>
  <si>
    <t>22 Côtes d'Armor</t>
  </si>
  <si>
    <t>23 Creuse</t>
  </si>
  <si>
    <t>24 Dordogne</t>
  </si>
  <si>
    <t>25 Doubs</t>
  </si>
  <si>
    <t>26 Drôme</t>
  </si>
  <si>
    <t>27 Eure</t>
  </si>
  <si>
    <t>28 Eure-et-Loir</t>
  </si>
  <si>
    <t>29 Finistère</t>
  </si>
  <si>
    <t>30 Gard</t>
  </si>
  <si>
    <t>31 Haute-Garonne</t>
  </si>
  <si>
    <t>32 Gers</t>
  </si>
  <si>
    <t>33 Gironde</t>
  </si>
  <si>
    <t>34 Hérault</t>
  </si>
  <si>
    <t>35 Ille-et-Vilaine</t>
  </si>
  <si>
    <t>36 Indre</t>
  </si>
  <si>
    <t>37 Indre-et-Loire</t>
  </si>
  <si>
    <t>38 Isère</t>
  </si>
  <si>
    <t>39 Jura</t>
  </si>
  <si>
    <t>40 Landes</t>
  </si>
  <si>
    <t>41 Loir-et-Cher</t>
  </si>
  <si>
    <t>42 Loire</t>
  </si>
  <si>
    <t>43 Haute-Loire</t>
  </si>
  <si>
    <t>44 Loire-Atlantique</t>
  </si>
  <si>
    <t>45 Loiret</t>
  </si>
  <si>
    <t>46 Lot</t>
  </si>
  <si>
    <t>47 Lot-et-Garonne</t>
  </si>
  <si>
    <t>48 Lozère</t>
  </si>
  <si>
    <t>49 Maine-et-Loire</t>
  </si>
  <si>
    <t>50 Manche</t>
  </si>
  <si>
    <t>51 Marne</t>
  </si>
  <si>
    <t>52 Haute-Marne</t>
  </si>
  <si>
    <t>53 Mayenne</t>
  </si>
  <si>
    <t>54 Meurthe-et-Moselle</t>
  </si>
  <si>
    <t>55 Meuse</t>
  </si>
  <si>
    <t>56 Morbihan</t>
  </si>
  <si>
    <t>57 Moselle</t>
  </si>
  <si>
    <t>58 Nièvre</t>
  </si>
  <si>
    <t>59 Nord</t>
  </si>
  <si>
    <t>60 Oise</t>
  </si>
  <si>
    <t>61 Orne</t>
  </si>
  <si>
    <t>62 Pas-de-Calais</t>
  </si>
  <si>
    <t>63 Puy-de-Dôme</t>
  </si>
  <si>
    <t>64 Pyrénées-Atlantiques</t>
  </si>
  <si>
    <t>65 Hautes-Pyrénées</t>
  </si>
  <si>
    <t>66 Pyrénées-Orientales</t>
  </si>
  <si>
    <t>67 Bas-Rhin</t>
  </si>
  <si>
    <t>68 Haut-Rhin</t>
  </si>
  <si>
    <t>69 Rhône</t>
  </si>
  <si>
    <t>70 Haute-Saône</t>
  </si>
  <si>
    <t>71 Saône-et-Loire</t>
  </si>
  <si>
    <t>72 Sarthe</t>
  </si>
  <si>
    <t>73 Savoie</t>
  </si>
  <si>
    <t>74 Haute-Savoie</t>
  </si>
  <si>
    <t>75 Paris</t>
  </si>
  <si>
    <t>76 Seine-Maritime</t>
  </si>
  <si>
    <t>77 Seine-et-Marne</t>
  </si>
  <si>
    <t>78 Yvelines</t>
  </si>
  <si>
    <t>79 Deux-Sèvres</t>
  </si>
  <si>
    <t>80 Somme</t>
  </si>
  <si>
    <t>81 Tarn</t>
  </si>
  <si>
    <t>82 Tarn-et-Garonne</t>
  </si>
  <si>
    <t>83 Var</t>
  </si>
  <si>
    <t>84 Vaucluse</t>
  </si>
  <si>
    <t>85 Vendée</t>
  </si>
  <si>
    <t>Vendée</t>
  </si>
  <si>
    <t>86 Vienne</t>
  </si>
  <si>
    <t>87 Haute-Vienne</t>
  </si>
  <si>
    <t>88 Vosges</t>
  </si>
  <si>
    <t>89 Yonne</t>
  </si>
  <si>
    <t>90 Territoire de Belfort</t>
  </si>
  <si>
    <t>91 Essonne</t>
  </si>
  <si>
    <t>92 Hauts-de-Seine</t>
  </si>
  <si>
    <t>93 Seine-St-Denis</t>
  </si>
  <si>
    <t>94 Val-de-Marne</t>
  </si>
  <si>
    <t>95 Val-D'Oise</t>
  </si>
  <si>
    <t>971 Guadeloupe</t>
  </si>
  <si>
    <t>972 Martinique</t>
  </si>
  <si>
    <t>973 Guyane</t>
  </si>
  <si>
    <t>974 La Réunion</t>
  </si>
  <si>
    <t>975 Mayotte</t>
  </si>
  <si>
    <t>IFSE</t>
  </si>
  <si>
    <t>mesure catégo</t>
  </si>
  <si>
    <t>CIA</t>
  </si>
  <si>
    <t>Total IFSE</t>
  </si>
  <si>
    <t>CIA 2021</t>
  </si>
  <si>
    <t>Total RIFSEP 2021</t>
  </si>
  <si>
    <t>IFSE Mensuelle 2022</t>
  </si>
  <si>
    <t>Ingenieur_TPE</t>
  </si>
  <si>
    <t>Dessinateurs</t>
  </si>
  <si>
    <t>Expert_Tech</t>
  </si>
  <si>
    <t>Tech_Sup_DD</t>
  </si>
  <si>
    <t>oui</t>
  </si>
  <si>
    <t>non</t>
  </si>
  <si>
    <t>Directeur_de_Service</t>
  </si>
  <si>
    <t>Bonifications ISS</t>
  </si>
  <si>
    <t>ICTPE_2</t>
  </si>
  <si>
    <t>Champ à remplir</t>
  </si>
  <si>
    <t>Menu Déroulant</t>
  </si>
  <si>
    <t>Quotité de Travail</t>
  </si>
  <si>
    <t>Promotions</t>
  </si>
  <si>
    <t>C2 -&gt; C3</t>
  </si>
  <si>
    <t>C1 -&gt; C2</t>
  </si>
  <si>
    <t>Cat C -&gt; TSDD</t>
  </si>
  <si>
    <t>Cat C -&gt; TSPDD</t>
  </si>
  <si>
    <t>TSDD -&gt; TSPDD</t>
  </si>
  <si>
    <t>TSPDD -&gt; TSCDD</t>
  </si>
  <si>
    <t>Cat B -&gt; ITPE</t>
  </si>
  <si>
    <t>ITPE -&gt; IDTPE</t>
  </si>
  <si>
    <t>IDTPE -&gt; ICTPE 2</t>
  </si>
  <si>
    <t>IDTPE - ITPE HC</t>
  </si>
  <si>
    <t>Simulateur Bascule dans le RIFSEEP</t>
  </si>
  <si>
    <t>PSR 2021</t>
  </si>
  <si>
    <t>ISS 2020</t>
  </si>
  <si>
    <t>Total Dotation ISS 2020</t>
  </si>
  <si>
    <t>Cat_C_TSDD</t>
  </si>
  <si>
    <t>Cat_C_TSPDD</t>
  </si>
  <si>
    <t>TSDD_TSPDD</t>
  </si>
  <si>
    <t>TSPDD_TSCDD</t>
  </si>
  <si>
    <t>Cat_B_ITPE</t>
  </si>
  <si>
    <t>ITPE_IDTPE</t>
  </si>
  <si>
    <t>IDTPE_ITPE_HC</t>
  </si>
  <si>
    <t>IDTPE_ICTPE_2</t>
  </si>
  <si>
    <t>gr_C2_C3</t>
  </si>
  <si>
    <t>gr_C1_C2</t>
  </si>
  <si>
    <t>IDTPE -&gt; ITPE HC</t>
  </si>
  <si>
    <t>Affectations</t>
  </si>
  <si>
    <t>Structure</t>
  </si>
  <si>
    <t>Grade / Fonction</t>
  </si>
  <si>
    <t>Ing_TPE</t>
  </si>
  <si>
    <t>ISS</t>
  </si>
  <si>
    <t>Date de changement de situation</t>
  </si>
  <si>
    <t>Changement de situation</t>
  </si>
  <si>
    <t>ANCIENNE SITUATION</t>
  </si>
  <si>
    <t>NOUVELLE SITUATION</t>
  </si>
  <si>
    <t>Nouvelle situation</t>
  </si>
  <si>
    <t>ancienne situation</t>
  </si>
  <si>
    <t>A_Dessinateur</t>
  </si>
  <si>
    <t>A_Dessinateur_Chef_de_Groupe</t>
  </si>
  <si>
    <t>A_Expert_Technique</t>
  </si>
  <si>
    <t>A_Expert_Technique_Principale</t>
  </si>
  <si>
    <t>A_ICTPE_1</t>
  </si>
  <si>
    <t>A_IDTPE</t>
  </si>
  <si>
    <t>A_IDTPE_anciennete_5_ans_et_ech_6</t>
  </si>
  <si>
    <t>A_ITPE</t>
  </si>
  <si>
    <t>A_TSCDD</t>
  </si>
  <si>
    <t>A_TSCDD_ex_EF</t>
  </si>
  <si>
    <t>A_TSDD</t>
  </si>
  <si>
    <t>A_TSPDD</t>
  </si>
  <si>
    <t>N_Expert_Technique_Principale</t>
  </si>
  <si>
    <t>N_Dessinateur_Chef_de_Groupe</t>
  </si>
  <si>
    <t>N_TSDD</t>
  </si>
  <si>
    <t>N_TSPDD</t>
  </si>
  <si>
    <t>N_TSCDD</t>
  </si>
  <si>
    <t>N_ITPE</t>
  </si>
  <si>
    <t>N_IDTPE</t>
  </si>
  <si>
    <t>N_IDTPE_anciennete_5_ans_et_ech_6</t>
  </si>
  <si>
    <t>N_ICTPE_ 2</t>
  </si>
  <si>
    <t>N_ICTPE_1</t>
  </si>
  <si>
    <t>N_ITPE_HC</t>
  </si>
  <si>
    <t>A_ICTPE_2</t>
  </si>
  <si>
    <t>N_ICTPE_2</t>
  </si>
  <si>
    <t>ITPE_ech_6_et_plus</t>
  </si>
  <si>
    <t>Service</t>
  </si>
  <si>
    <t>N_ITPE_ech_6_et_plus</t>
  </si>
  <si>
    <t>A_ITPE_ech_6_et_plus</t>
  </si>
  <si>
    <t>date</t>
  </si>
  <si>
    <t>Affectation</t>
  </si>
  <si>
    <t>Situation au 1er janvier 2020</t>
  </si>
  <si>
    <t>Changement 1</t>
  </si>
  <si>
    <t>Changement 2</t>
  </si>
  <si>
    <t>Changement 3</t>
  </si>
  <si>
    <t>Quotité de travail</t>
  </si>
  <si>
    <t>bonification</t>
  </si>
  <si>
    <t>Type de changement</t>
  </si>
  <si>
    <t>Mobilité</t>
  </si>
  <si>
    <t>Promotion / changement de Chevron</t>
  </si>
  <si>
    <t>CMI promo</t>
  </si>
  <si>
    <t>CMI Mob</t>
  </si>
  <si>
    <t>Quotité temps de travail / demi traitement</t>
  </si>
  <si>
    <t>Changement 4</t>
  </si>
  <si>
    <t>Type changement</t>
  </si>
  <si>
    <t>Quotité temps de travail</t>
  </si>
  <si>
    <t>Nombre de jour</t>
  </si>
  <si>
    <t>Ratio ISS</t>
  </si>
  <si>
    <t>Dotation ISS</t>
  </si>
  <si>
    <t>Inchangé</t>
  </si>
  <si>
    <t>Quotié</t>
  </si>
  <si>
    <t>IFSE Mini</t>
  </si>
  <si>
    <t>IFSE Mini 100%</t>
  </si>
  <si>
    <t>Mesures Catégorielles</t>
  </si>
  <si>
    <t>RIFSEEP 2021</t>
  </si>
  <si>
    <t>Situation au 1er avril 2021</t>
  </si>
  <si>
    <t>Primes intégrés à l'IFSE</t>
  </si>
  <si>
    <t>IFSE Technique</t>
  </si>
  <si>
    <t>Mesures Catégo (Gain Mini)</t>
  </si>
  <si>
    <t>IFSE Provisoire</t>
  </si>
  <si>
    <t>IFSE Servi</t>
  </si>
  <si>
    <t>IFSE 2021 provisoire</t>
  </si>
  <si>
    <t>RIFSEEP Provisoire</t>
  </si>
  <si>
    <t>IFSE Servie</t>
  </si>
  <si>
    <t>Montant annuel Prime Intégré à l'IFSE</t>
  </si>
  <si>
    <t>Montant annuel primes versées en complément d'IFSE</t>
  </si>
  <si>
    <t>IFSE 2021</t>
  </si>
  <si>
    <t>Situation au 1er janvier 2021</t>
  </si>
  <si>
    <t>Changement 2020</t>
  </si>
  <si>
    <t>Changement 2021</t>
  </si>
  <si>
    <t>Ancien Coefficient</t>
  </si>
  <si>
    <t>Coefficient retenue</t>
  </si>
  <si>
    <t>Correction CMI</t>
  </si>
  <si>
    <t>CMI retenu</t>
  </si>
  <si>
    <t>Coef de service retenu</t>
  </si>
  <si>
    <t>Ratio PSR</t>
  </si>
  <si>
    <t>dotations PSR</t>
  </si>
  <si>
    <t>Ancien Service</t>
  </si>
  <si>
    <t>Nouveau Service</t>
  </si>
  <si>
    <t>PSR ancien service</t>
  </si>
  <si>
    <t>PSR nouveau service</t>
  </si>
  <si>
    <t>PSR retenue</t>
  </si>
  <si>
    <t>PSR théorique</t>
  </si>
  <si>
    <t>Prime Intégré à l'IFSE déjà versée</t>
  </si>
  <si>
    <t>Primes versées en complément d'IFSE déjà versée</t>
  </si>
  <si>
    <t>ISS déjà versée</t>
  </si>
  <si>
    <t>PSR 2021 déjà versée</t>
  </si>
  <si>
    <t>Total Réévalué</t>
  </si>
  <si>
    <t>ISS Réévaluée</t>
  </si>
  <si>
    <t>RIFSEEP Versée</t>
  </si>
  <si>
    <t>Gain catégoriel</t>
  </si>
  <si>
    <t>Liste des primes non cumulables avec le RIFSEEP :
Prime intégrée à l'IFSE :
- Indeminité de difficulté administrative
Complément d'IFSE :
- Prime informatique
- Prime technique de l'entretien, des travaux et de l'exploitation
- Indeminité pour travaux dangereux, insalubres, incommodes ou salissants
- Indeminité de régisseur
- Port de l'uniforme</t>
  </si>
  <si>
    <t>PSR Réévaluée</t>
  </si>
  <si>
    <t>Promotions 1</t>
  </si>
  <si>
    <t>CMI corrigé</t>
  </si>
  <si>
    <t>Promotions 2</t>
  </si>
  <si>
    <t>Promotions 3</t>
  </si>
  <si>
    <t>Promotions 4</t>
  </si>
  <si>
    <t>CMI rectifié</t>
  </si>
  <si>
    <t>Gain Indemnitaire par rapport à ISS 2020 + PSR 2021 non réévaluée</t>
  </si>
  <si>
    <t>Gain Indemnitaire par rapport à ISS 2021 réévaluée + PSR 2021 réévaluée</t>
  </si>
  <si>
    <t>Changement en 2020</t>
  </si>
  <si>
    <t>Changement en 2021</t>
  </si>
  <si>
    <t>Gain Indemnitaire par rapport à ISS 2020 + PSR 2021</t>
  </si>
  <si>
    <t>Total PSR</t>
  </si>
  <si>
    <t>Dotations hors bonifications ISS</t>
  </si>
  <si>
    <t>Dont Bonif</t>
  </si>
  <si>
    <t>Gain indemnitaire par rapport à ISS 2020 + PSR 2021 non réévaluée + autres primes</t>
  </si>
  <si>
    <t>Gain indemnitaire par rapport à ISS 2021 réévaluée + PSR 2021 réévaluée + autres primes</t>
  </si>
  <si>
    <t>Primes</t>
  </si>
  <si>
    <t>Total ISS + PSR + Primes</t>
  </si>
  <si>
    <t>Gain indemnitaire par rapport à ISS 2020 + PSR 2021 + autres primes</t>
  </si>
  <si>
    <t>Total IFSE 2021</t>
  </si>
  <si>
    <t>dont primes</t>
  </si>
  <si>
    <t>dont ISS</t>
  </si>
  <si>
    <t>Primes versées en complément IFSE</t>
  </si>
  <si>
    <t>Bonifications ISS versées en complément IFSE</t>
  </si>
  <si>
    <t>Mobilité ayant entrainé la perte de la bonification ISS</t>
  </si>
  <si>
    <t>Pertes Primes</t>
  </si>
  <si>
    <t>Pertes Bonification</t>
  </si>
  <si>
    <t>IFSE versée en 2022</t>
  </si>
  <si>
    <t>Montant de la dette ISS</t>
  </si>
  <si>
    <t>Mobilité ayant entrainé la perte d'une primes non cumulables avec le RIFSEEP</t>
  </si>
  <si>
    <t>CMI Théorique</t>
  </si>
  <si>
    <t>Dotation théorique</t>
  </si>
  <si>
    <t>Total PSR Théorique</t>
  </si>
  <si>
    <t>Coef de service théorique</t>
  </si>
  <si>
    <t>Total ISS Théorique</t>
  </si>
  <si>
    <t>En cas de changement de situation au 1er janvier 2021, indiquer la situation au 31/12/2020 dans les cadres rouges</t>
  </si>
  <si>
    <t>En cas de changement de situation  au 1er janvier 2020, indiquer la situation au 31/12/2019 dans le cadre orange</t>
  </si>
  <si>
    <t>Situation 2020</t>
  </si>
  <si>
    <t>Situation 2021</t>
  </si>
  <si>
    <t>(2) PSR 2021 réévalué</t>
  </si>
  <si>
    <t>(2) PSR 2021</t>
  </si>
  <si>
    <t>(1) + (2) = IFSE Provisoire</t>
  </si>
  <si>
    <t>IFSE Technique : Montant IFSE Servi minimum</t>
  </si>
  <si>
    <t>Gain Indemintaire provisoire</t>
  </si>
  <si>
    <t>Si Gain &lt; Mesure catégo -&gt; complemént IFSE</t>
  </si>
  <si>
    <t>Gain Indeminitaire minimum</t>
  </si>
  <si>
    <t>IFSE Décembre 2021 dûe</t>
  </si>
  <si>
    <t>CIA 2021 dûe</t>
  </si>
  <si>
    <t>(1) Dotation ISS 2020 (hors bonifications)</t>
  </si>
  <si>
    <t>(1) Dotation ISS 2021 réévalué (hors bonifications)</t>
  </si>
  <si>
    <t>100% ISS</t>
  </si>
  <si>
    <t>Gain Indeminitaire minimum année pleine</t>
  </si>
  <si>
    <t>quotité de temps de travail</t>
  </si>
  <si>
    <t>Renseignement sur les différents changements de situation en 2020 et/ou 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</si>
</sst>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0\ _€_-;\-* #,##0.000\ _€_-;_-* &quot;-&quot;??\ _€_-;_-@_-"/>
    <numFmt numFmtId="166" formatCode="_-* #,##0\ _€_-;\-* #,##0\ _€_-;_-* &quot;-&quot;??\ _€_-;_-@_-"/>
    <numFmt numFmtId="167" formatCode="0.000"/>
    <numFmt numFmtId="168" formatCode="0.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20"/>
      <color theme="1"/>
      <name val="Arial"/>
      <family val="2"/>
    </font>
    <font>
      <sz val="10.5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3"/>
      <color theme="1"/>
      <name val="Arial"/>
      <family val="2"/>
    </font>
    <font>
      <sz val="11"/>
      <color theme="5" tint="0.7999816888943144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theme="5"/>
      </left>
      <right style="thin">
        <color indexed="64"/>
      </right>
      <top style="thick">
        <color theme="5"/>
      </top>
      <bottom style="thin">
        <color indexed="64"/>
      </bottom>
      <diagonal/>
    </border>
    <border>
      <left style="thin">
        <color indexed="64"/>
      </left>
      <right/>
      <top style="thick">
        <color theme="5"/>
      </top>
      <bottom style="thin">
        <color indexed="64"/>
      </bottom>
      <diagonal/>
    </border>
    <border>
      <left/>
      <right style="thick">
        <color theme="5"/>
      </right>
      <top style="thick">
        <color theme="5"/>
      </top>
      <bottom style="thin">
        <color indexed="64"/>
      </bottom>
      <diagonal/>
    </border>
    <border>
      <left style="thick">
        <color theme="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5"/>
      </right>
      <top style="thin">
        <color indexed="64"/>
      </top>
      <bottom style="thin">
        <color indexed="64"/>
      </bottom>
      <diagonal/>
    </border>
    <border>
      <left style="thick">
        <color theme="5"/>
      </left>
      <right style="thin">
        <color indexed="64"/>
      </right>
      <top style="thin">
        <color indexed="64"/>
      </top>
      <bottom style="thick">
        <color theme="5"/>
      </bottom>
      <diagonal/>
    </border>
    <border>
      <left style="thin">
        <color indexed="64"/>
      </left>
      <right/>
      <top style="thin">
        <color indexed="64"/>
      </top>
      <bottom style="thick">
        <color theme="5"/>
      </bottom>
      <diagonal/>
    </border>
    <border>
      <left/>
      <right style="thick">
        <color theme="5"/>
      </right>
      <top style="thin">
        <color indexed="64"/>
      </top>
      <bottom style="thick">
        <color theme="5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237">
    <xf numFmtId="0" fontId="0" fillId="0" borderId="0" xfId="0"/>
    <xf numFmtId="44" fontId="0" fillId="0" borderId="0" xfId="2" applyFont="1"/>
    <xf numFmtId="165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0" fillId="0" borderId="1" xfId="1" applyNumberFormat="1" applyFont="1" applyBorder="1" applyAlignment="1">
      <alignment horizontal="center" vertical="center" wrapText="1"/>
    </xf>
    <xf numFmtId="165" fontId="0" fillId="0" borderId="1" xfId="1" applyNumberFormat="1" applyFont="1" applyBorder="1"/>
    <xf numFmtId="44" fontId="0" fillId="0" borderId="1" xfId="2" applyFon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1" applyFont="1" applyAlignment="1">
      <alignment horizontal="center"/>
    </xf>
    <xf numFmtId="164" fontId="0" fillId="0" borderId="0" xfId="1" applyFont="1" applyAlignment="1">
      <alignment horizontal="center"/>
    </xf>
    <xf numFmtId="0" fontId="5" fillId="0" borderId="5" xfId="3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5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/>
    <xf numFmtId="44" fontId="0" fillId="0" borderId="0" xfId="0" applyNumberFormat="1"/>
    <xf numFmtId="166" fontId="0" fillId="0" borderId="0" xfId="1" applyNumberFormat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/>
    <xf numFmtId="0" fontId="8" fillId="3" borderId="1" xfId="0" applyFont="1" applyFill="1" applyBorder="1" applyAlignment="1">
      <alignment horizontal="center" vertical="center"/>
    </xf>
    <xf numFmtId="0" fontId="8" fillId="4" borderId="0" xfId="0" applyFont="1" applyFill="1" applyAlignment="1"/>
    <xf numFmtId="0" fontId="0" fillId="0" borderId="0" xfId="0" applyAlignment="1">
      <alignment horizontal="center" vertical="center"/>
    </xf>
    <xf numFmtId="14" fontId="0" fillId="0" borderId="0" xfId="0" applyNumberFormat="1"/>
    <xf numFmtId="167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/>
    <xf numFmtId="167" fontId="0" fillId="14" borderId="1" xfId="0" applyNumberFormat="1" applyFill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4" borderId="0" xfId="0" applyFont="1" applyFill="1" applyAlignment="1">
      <alignment horizontal="center"/>
    </xf>
    <xf numFmtId="9" fontId="0" fillId="0" borderId="0" xfId="0" applyNumberFormat="1"/>
    <xf numFmtId="167" fontId="8" fillId="7" borderId="6" xfId="0" applyNumberFormat="1" applyFont="1" applyFill="1" applyBorder="1" applyAlignment="1">
      <alignment horizontal="center" vertical="center"/>
    </xf>
    <xf numFmtId="9" fontId="0" fillId="0" borderId="0" xfId="4" applyFont="1"/>
    <xf numFmtId="44" fontId="0" fillId="0" borderId="0" xfId="2" applyFont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10" fillId="13" borderId="1" xfId="0" applyNumberFormat="1" applyFont="1" applyFill="1" applyBorder="1" applyAlignment="1" applyProtection="1">
      <alignment horizontal="center" vertical="center"/>
      <protection locked="0"/>
    </xf>
    <xf numFmtId="9" fontId="8" fillId="2" borderId="1" xfId="4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>
      <alignment horizontal="center" vertical="center"/>
    </xf>
    <xf numFmtId="0" fontId="15" fillId="0" borderId="0" xfId="0" applyFont="1"/>
    <xf numFmtId="44" fontId="15" fillId="0" borderId="0" xfId="0" applyNumberFormat="1" applyFont="1"/>
    <xf numFmtId="0" fontId="10" fillId="13" borderId="1" xfId="0" applyFont="1" applyFill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>
      <alignment horizontal="center" vertical="center"/>
    </xf>
    <xf numFmtId="0" fontId="10" fillId="13" borderId="6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2" applyNumberFormat="1" applyFont="1"/>
    <xf numFmtId="44" fontId="13" fillId="16" borderId="1" xfId="0" applyNumberFormat="1" applyFont="1" applyFill="1" applyBorder="1" applyAlignment="1">
      <alignment horizontal="center" vertical="center"/>
    </xf>
    <xf numFmtId="44" fontId="9" fillId="5" borderId="1" xfId="0" applyNumberFormat="1" applyFont="1" applyFill="1" applyBorder="1" applyAlignment="1">
      <alignment horizontal="center" vertical="center"/>
    </xf>
    <xf numFmtId="44" fontId="8" fillId="5" borderId="1" xfId="2" applyFont="1" applyFill="1" applyBorder="1" applyAlignment="1">
      <alignment horizontal="center" vertical="center"/>
    </xf>
    <xf numFmtId="44" fontId="8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8" fillId="5" borderId="1" xfId="2" applyFont="1" applyFill="1" applyBorder="1" applyAlignment="1">
      <alignment vertical="center"/>
    </xf>
    <xf numFmtId="44" fontId="8" fillId="4" borderId="0" xfId="0" applyNumberFormat="1" applyFont="1" applyFill="1" applyAlignment="1"/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167" fontId="8" fillId="7" borderId="8" xfId="0" applyNumberFormat="1" applyFont="1" applyFill="1" applyBorder="1" applyAlignment="1" applyProtection="1">
      <alignment horizontal="center" vertical="center"/>
      <protection locked="0"/>
    </xf>
    <xf numFmtId="0" fontId="9" fillId="15" borderId="1" xfId="0" applyFont="1" applyFill="1" applyBorder="1" applyAlignment="1">
      <alignment horizontal="center" vertical="center"/>
    </xf>
    <xf numFmtId="44" fontId="10" fillId="16" borderId="1" xfId="0" applyNumberFormat="1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44" fontId="9" fillId="7" borderId="1" xfId="2" quotePrefix="1" applyFont="1" applyFill="1" applyBorder="1" applyAlignment="1">
      <alignment horizontal="center" vertical="center"/>
    </xf>
    <xf numFmtId="44" fontId="9" fillId="7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7" borderId="1" xfId="0" applyFont="1" applyFill="1" applyBorder="1" applyAlignment="1" applyProtection="1">
      <alignment horizontal="center" vertical="center"/>
      <protection locked="0"/>
    </xf>
    <xf numFmtId="14" fontId="12" fillId="7" borderId="1" xfId="0" applyNumberFormat="1" applyFont="1" applyFill="1" applyBorder="1" applyAlignment="1" applyProtection="1">
      <alignment horizontal="center" vertical="center"/>
      <protection locked="0"/>
    </xf>
    <xf numFmtId="9" fontId="8" fillId="7" borderId="1" xfId="4" applyFont="1" applyFill="1" applyBorder="1" applyAlignment="1" applyProtection="1">
      <alignment horizontal="center" vertical="center"/>
      <protection locked="0"/>
    </xf>
    <xf numFmtId="0" fontId="10" fillId="13" borderId="1" xfId="0" applyFont="1" applyFill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1" fillId="12" borderId="0" xfId="0" applyFont="1" applyFill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4" fontId="8" fillId="7" borderId="11" xfId="2" applyFont="1" applyFill="1" applyBorder="1" applyAlignment="1">
      <alignment horizontal="center" vertical="center"/>
    </xf>
    <xf numFmtId="44" fontId="8" fillId="7" borderId="12" xfId="2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9" fillId="17" borderId="0" xfId="0" applyFont="1" applyFill="1" applyAlignment="1">
      <alignment horizontal="center"/>
    </xf>
    <xf numFmtId="0" fontId="20" fillId="12" borderId="0" xfId="0" applyFont="1" applyFill="1" applyAlignment="1">
      <alignment horizontal="center"/>
    </xf>
    <xf numFmtId="167" fontId="8" fillId="7" borderId="6" xfId="0" applyNumberFormat="1" applyFont="1" applyFill="1" applyBorder="1" applyAlignment="1" applyProtection="1">
      <alignment horizontal="center" vertical="center"/>
      <protection locked="0"/>
    </xf>
    <xf numFmtId="167" fontId="8" fillId="7" borderId="8" xfId="0" applyNumberFormat="1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4" fontId="8" fillId="2" borderId="1" xfId="2" applyFont="1" applyFill="1" applyBorder="1" applyAlignment="1" applyProtection="1">
      <alignment horizontal="center" vertical="center"/>
      <protection locked="0"/>
    </xf>
    <xf numFmtId="0" fontId="10" fillId="13" borderId="6" xfId="0" applyFont="1" applyFill="1" applyBorder="1" applyAlignment="1" applyProtection="1">
      <alignment horizontal="center" vertical="center"/>
      <protection locked="0"/>
    </xf>
    <xf numFmtId="0" fontId="10" fillId="13" borderId="8" xfId="0" applyFont="1" applyFill="1" applyBorder="1" applyAlignment="1" applyProtection="1">
      <alignment horizontal="center" vertical="center"/>
      <protection locked="0"/>
    </xf>
    <xf numFmtId="44" fontId="8" fillId="7" borderId="1" xfId="0" applyNumberFormat="1" applyFont="1" applyFill="1" applyBorder="1" applyAlignment="1">
      <alignment horizontal="center"/>
    </xf>
    <xf numFmtId="44" fontId="9" fillId="7" borderId="1" xfId="0" applyNumberFormat="1" applyFont="1" applyFill="1" applyBorder="1" applyAlignment="1">
      <alignment horizontal="center"/>
    </xf>
    <xf numFmtId="168" fontId="8" fillId="7" borderId="1" xfId="0" applyNumberFormat="1" applyFont="1" applyFill="1" applyBorder="1" applyAlignment="1">
      <alignment horizontal="center" vertical="center"/>
    </xf>
    <xf numFmtId="2" fontId="8" fillId="7" borderId="1" xfId="0" applyNumberFormat="1" applyFont="1" applyFill="1" applyBorder="1" applyAlignment="1">
      <alignment horizontal="center" vertical="center"/>
    </xf>
    <xf numFmtId="44" fontId="8" fillId="7" borderId="1" xfId="2" applyFont="1" applyFill="1" applyBorder="1" applyAlignment="1">
      <alignment horizontal="center" vertical="center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10" fillId="13" borderId="18" xfId="0" applyFont="1" applyFill="1" applyBorder="1" applyAlignment="1" applyProtection="1">
      <alignment horizontal="center" vertical="center"/>
      <protection locked="0"/>
    </xf>
    <xf numFmtId="0" fontId="10" fillId="13" borderId="19" xfId="0" applyFont="1" applyFill="1" applyBorder="1" applyAlignment="1" applyProtection="1">
      <alignment horizontal="center" vertical="center"/>
      <protection locked="0"/>
    </xf>
    <xf numFmtId="0" fontId="10" fillId="13" borderId="21" xfId="0" applyFont="1" applyFill="1" applyBorder="1" applyAlignment="1" applyProtection="1">
      <alignment horizontal="center" vertical="center"/>
      <protection locked="0"/>
    </xf>
    <xf numFmtId="9" fontId="8" fillId="2" borderId="1" xfId="4" applyFont="1" applyFill="1" applyBorder="1" applyAlignment="1" applyProtection="1">
      <alignment horizontal="center" vertical="center"/>
      <protection locked="0"/>
    </xf>
    <xf numFmtId="9" fontId="8" fillId="2" borderId="21" xfId="4" applyFont="1" applyFill="1" applyBorder="1" applyAlignment="1" applyProtection="1">
      <alignment horizontal="center" vertical="center"/>
      <protection locked="0"/>
    </xf>
    <xf numFmtId="167" fontId="8" fillId="2" borderId="1" xfId="0" applyNumberFormat="1" applyFont="1" applyFill="1" applyBorder="1" applyAlignment="1" applyProtection="1">
      <alignment horizontal="center" vertical="center"/>
      <protection locked="0"/>
    </xf>
    <xf numFmtId="167" fontId="8" fillId="2" borderId="21" xfId="0" applyNumberFormat="1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21" xfId="0" applyFont="1" applyFill="1" applyBorder="1" applyAlignment="1" applyProtection="1">
      <alignment horizontal="center" vertical="center"/>
      <protection locked="0"/>
    </xf>
    <xf numFmtId="2" fontId="8" fillId="7" borderId="21" xfId="0" applyNumberFormat="1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  <protection locked="0"/>
    </xf>
    <xf numFmtId="2" fontId="8" fillId="7" borderId="6" xfId="0" applyNumberFormat="1" applyFont="1" applyFill="1" applyBorder="1" applyAlignment="1">
      <alignment horizontal="center" vertical="center"/>
    </xf>
    <xf numFmtId="2" fontId="8" fillId="7" borderId="29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4" fontId="12" fillId="2" borderId="6" xfId="0" applyNumberFormat="1" applyFont="1" applyFill="1" applyBorder="1" applyAlignment="1" applyProtection="1">
      <alignment horizontal="center" vertical="center"/>
      <protection locked="0"/>
    </xf>
    <xf numFmtId="14" fontId="12" fillId="2" borderId="8" xfId="0" applyNumberFormat="1" applyFont="1" applyFill="1" applyBorder="1" applyAlignment="1" applyProtection="1">
      <alignment horizontal="center" vertical="center"/>
      <protection locked="0"/>
    </xf>
    <xf numFmtId="9" fontId="8" fillId="2" borderId="6" xfId="4" applyFont="1" applyFill="1" applyBorder="1" applyAlignment="1" applyProtection="1">
      <alignment horizontal="center" vertical="center"/>
      <protection locked="0"/>
    </xf>
    <xf numFmtId="9" fontId="8" fillId="2" borderId="8" xfId="4" applyFont="1" applyFill="1" applyBorder="1" applyAlignment="1" applyProtection="1">
      <alignment horizontal="center" vertical="center"/>
      <protection locked="0"/>
    </xf>
    <xf numFmtId="14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/>
    </xf>
    <xf numFmtId="44" fontId="9" fillId="7" borderId="23" xfId="2" applyFont="1" applyFill="1" applyBorder="1" applyAlignment="1">
      <alignment horizontal="center" vertical="center"/>
    </xf>
    <xf numFmtId="44" fontId="9" fillId="7" borderId="24" xfId="2" applyFont="1" applyFill="1" applyBorder="1" applyAlignment="1">
      <alignment horizontal="center" vertical="center"/>
    </xf>
    <xf numFmtId="44" fontId="9" fillId="7" borderId="11" xfId="2" applyFont="1" applyFill="1" applyBorder="1" applyAlignment="1">
      <alignment horizontal="center" vertical="center"/>
    </xf>
    <xf numFmtId="44" fontId="9" fillId="7" borderId="16" xfId="2" applyFont="1" applyFill="1" applyBorder="1" applyAlignment="1">
      <alignment horizontal="center" vertical="center"/>
    </xf>
    <xf numFmtId="44" fontId="8" fillId="7" borderId="6" xfId="2" applyFont="1" applyFill="1" applyBorder="1" applyAlignment="1">
      <alignment horizontal="center" vertical="center"/>
    </xf>
    <xf numFmtId="44" fontId="8" fillId="7" borderId="8" xfId="2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7" borderId="8" xfId="0" applyNumberFormat="1" applyFont="1" applyFill="1" applyBorder="1" applyAlignment="1">
      <alignment horizontal="center" vertical="center"/>
    </xf>
    <xf numFmtId="167" fontId="8" fillId="7" borderId="1" xfId="0" applyNumberFormat="1" applyFont="1" applyFill="1" applyBorder="1" applyAlignment="1">
      <alignment horizontal="center" vertical="center"/>
    </xf>
    <xf numFmtId="44" fontId="8" fillId="7" borderId="31" xfId="2" applyFont="1" applyFill="1" applyBorder="1" applyAlignment="1">
      <alignment horizontal="center" vertical="center"/>
    </xf>
    <xf numFmtId="44" fontId="8" fillId="7" borderId="32" xfId="2" applyFont="1" applyFill="1" applyBorder="1" applyAlignment="1">
      <alignment horizontal="center" vertical="center"/>
    </xf>
    <xf numFmtId="0" fontId="10" fillId="13" borderId="26" xfId="0" applyFont="1" applyFill="1" applyBorder="1" applyAlignment="1" applyProtection="1">
      <alignment horizontal="center" vertical="center"/>
      <protection locked="0"/>
    </xf>
    <xf numFmtId="0" fontId="10" fillId="13" borderId="27" xfId="0" applyFont="1" applyFill="1" applyBorder="1" applyAlignment="1" applyProtection="1">
      <alignment horizontal="center" vertical="center"/>
      <protection locked="0"/>
    </xf>
    <xf numFmtId="0" fontId="10" fillId="13" borderId="29" xfId="0" applyFont="1" applyFill="1" applyBorder="1" applyAlignment="1" applyProtection="1">
      <alignment horizontal="center" vertical="center"/>
      <protection locked="0"/>
    </xf>
    <xf numFmtId="9" fontId="8" fillId="2" borderId="29" xfId="4" applyFont="1" applyFill="1" applyBorder="1" applyAlignment="1" applyProtection="1">
      <alignment horizontal="center" vertical="center"/>
      <protection locked="0"/>
    </xf>
    <xf numFmtId="167" fontId="8" fillId="2" borderId="6" xfId="0" applyNumberFormat="1" applyFont="1" applyFill="1" applyBorder="1" applyAlignment="1" applyProtection="1">
      <alignment horizontal="center" vertical="center"/>
      <protection locked="0"/>
    </xf>
    <xf numFmtId="167" fontId="8" fillId="2" borderId="29" xfId="0" applyNumberFormat="1" applyFont="1" applyFill="1" applyBorder="1" applyAlignment="1" applyProtection="1">
      <alignment horizontal="center" vertical="center"/>
      <protection locked="0"/>
    </xf>
    <xf numFmtId="2" fontId="9" fillId="7" borderId="1" xfId="0" applyNumberFormat="1" applyFont="1" applyFill="1" applyBorder="1" applyAlignment="1">
      <alignment horizontal="center" vertical="center"/>
    </xf>
    <xf numFmtId="167" fontId="9" fillId="7" borderId="1" xfId="0" applyNumberFormat="1" applyFont="1" applyFill="1" applyBorder="1" applyAlignment="1">
      <alignment horizontal="center" vertical="center"/>
    </xf>
    <xf numFmtId="44" fontId="9" fillId="7" borderId="23" xfId="0" applyNumberFormat="1" applyFont="1" applyFill="1" applyBorder="1" applyAlignment="1">
      <alignment horizontal="center"/>
    </xf>
    <xf numFmtId="44" fontId="9" fillId="7" borderId="24" xfId="0" applyNumberFormat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44" fontId="9" fillId="7" borderId="12" xfId="2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9" fontId="8" fillId="2" borderId="18" xfId="4" applyFont="1" applyFill="1" applyBorder="1" applyAlignment="1" applyProtection="1">
      <alignment horizontal="center" vertical="center"/>
      <protection locked="0"/>
    </xf>
    <xf numFmtId="9" fontId="8" fillId="2" borderId="19" xfId="4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Alignment="1">
      <alignment horizontal="center" vertical="center" wrapText="1"/>
    </xf>
    <xf numFmtId="44" fontId="9" fillId="10" borderId="1" xfId="0" applyNumberFormat="1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13" borderId="6" xfId="0" applyFont="1" applyFill="1" applyBorder="1" applyAlignment="1">
      <alignment horizontal="center" vertical="center"/>
    </xf>
    <xf numFmtId="0" fontId="10" fillId="13" borderId="7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 applyProtection="1">
      <alignment horizontal="center" vertical="center"/>
      <protection locked="0"/>
    </xf>
    <xf numFmtId="0" fontId="18" fillId="8" borderId="1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/>
    </xf>
    <xf numFmtId="0" fontId="21" fillId="11" borderId="2" xfId="0" applyFont="1" applyFill="1" applyBorder="1" applyAlignment="1">
      <alignment horizontal="center" vertical="center" wrapText="1"/>
    </xf>
    <xf numFmtId="0" fontId="21" fillId="11" borderId="3" xfId="0" applyFont="1" applyFill="1" applyBorder="1" applyAlignment="1">
      <alignment horizontal="center" vertical="center" wrapText="1"/>
    </xf>
    <xf numFmtId="0" fontId="21" fillId="11" borderId="4" xfId="0" applyFont="1" applyFill="1" applyBorder="1" applyAlignment="1">
      <alignment horizontal="center" vertical="center" wrapText="1"/>
    </xf>
    <xf numFmtId="44" fontId="21" fillId="11" borderId="2" xfId="0" applyNumberFormat="1" applyFont="1" applyFill="1" applyBorder="1" applyAlignment="1">
      <alignment horizontal="center" vertical="center"/>
    </xf>
    <xf numFmtId="44" fontId="21" fillId="11" borderId="3" xfId="0" applyNumberFormat="1" applyFont="1" applyFill="1" applyBorder="1" applyAlignment="1">
      <alignment horizontal="center" vertical="center"/>
    </xf>
    <xf numFmtId="44" fontId="21" fillId="11" borderId="4" xfId="0" applyNumberFormat="1" applyFont="1" applyFill="1" applyBorder="1" applyAlignment="1">
      <alignment horizontal="center" vertical="center"/>
    </xf>
    <xf numFmtId="44" fontId="21" fillId="11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44" fontId="8" fillId="1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5">
    <cellStyle name="Milliers" xfId="1" builtinId="3"/>
    <cellStyle name="Monétaire" xfId="2" builtinId="4"/>
    <cellStyle name="Normal" xfId="0" builtinId="0"/>
    <cellStyle name="Normal 2" xfId="3" xr:uid="{00000000-0005-0000-0000-000003000000}"/>
    <cellStyle name="Pourcentage" xfId="4" builtinId="5"/>
  </cellStyles>
  <dxfs count="2">
    <dxf>
      <font>
        <color theme="5" tint="0.79998168889431442"/>
      </font>
      <fill>
        <patternFill>
          <bgColor theme="5" tint="0.79998168889431442"/>
        </patternFill>
      </fill>
      <border>
        <left/>
        <right/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1112194</xdr:colOff>
      <xdr:row>71</xdr:row>
      <xdr:rowOff>64112</xdr:rowOff>
    </xdr:from>
    <xdr:to>
      <xdr:col>4</xdr:col>
      <xdr:colOff>893109</xdr:colOff>
      <xdr:row>83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2369" y="13980137"/>
          <a:ext cx="3238490" cy="2364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5</xdr:row>
      <xdr:rowOff>47625</xdr:rowOff>
    </xdr:from>
    <xdr:to>
      <xdr:col>9</xdr:col>
      <xdr:colOff>517702</xdr:colOff>
      <xdr:row>17</xdr:row>
      <xdr:rowOff>59713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6F84819-CA88-49A1-B249-3268293E1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2075" y="1000125"/>
          <a:ext cx="3232327" cy="23647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7"/>
  <sheetViews>
    <sheetView tabSelected="1" topLeftCell="B1" zoomScale="85" zoomScaleNormal="85" workbookViewId="0">
      <selection activeCell="D9" sqref="D9:E9"/>
    </sheetView>
  </sheetViews>
  <sheetFormatPr baseColWidth="10" defaultRowHeight="15" x14ac:dyDescent="0.25"/>
  <cols>
    <col min="2" max="2" width="9.5703125" bestFit="1" customWidth="1"/>
    <col min="3" max="3" width="32.140625" style="53" bestFit="1" customWidth="1"/>
    <col min="4" max="4" width="19.7109375" style="35" customWidth="1"/>
    <col min="5" max="5" width="24.5703125" customWidth="1"/>
    <col min="6" max="6" width="12.140625" customWidth="1"/>
    <col min="7" max="7" width="32.42578125" bestFit="1" customWidth="1"/>
    <col min="8" max="8" width="16.140625" customWidth="1"/>
    <col min="9" max="9" width="23.140625" customWidth="1"/>
    <col min="10" max="10" width="11.42578125" customWidth="1"/>
    <col min="11" max="11" width="42.42578125" customWidth="1"/>
    <col min="12" max="12" width="18.42578125" customWidth="1"/>
    <col min="13" max="13" width="20.140625" customWidth="1"/>
    <col min="14" max="14" width="8.5703125" customWidth="1"/>
    <col min="15" max="15" width="50" customWidth="1"/>
    <col min="16" max="16" width="26.85546875" style="70" customWidth="1"/>
    <col min="17" max="17" width="24.140625" style="70" customWidth="1"/>
    <col min="18" max="18" width="17" customWidth="1"/>
  </cols>
  <sheetData>
    <row r="1" spans="1:26" x14ac:dyDescent="0.25">
      <c r="A1" s="41"/>
      <c r="B1" s="41"/>
      <c r="C1" s="54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38"/>
      <c r="Q1" s="38"/>
      <c r="R1" s="41"/>
      <c r="S1" s="41"/>
      <c r="T1" s="41"/>
      <c r="U1" s="41"/>
      <c r="V1" s="41"/>
      <c r="W1" s="41"/>
      <c r="X1" s="41"/>
      <c r="Y1" s="41"/>
      <c r="Z1" s="41"/>
    </row>
    <row r="2" spans="1:26" ht="15" customHeight="1" x14ac:dyDescent="0.25">
      <c r="A2" s="41"/>
      <c r="B2" s="110" t="s">
        <v>539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15" customHeight="1" x14ac:dyDescent="0.25">
      <c r="A3" s="41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15" customHeight="1" x14ac:dyDescent="0.25">
      <c r="A4" s="41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15" customHeight="1" x14ac:dyDescent="0.25">
      <c r="A5" s="41"/>
      <c r="B5" s="38"/>
      <c r="C5" s="38"/>
      <c r="D5" s="38"/>
      <c r="E5" s="38"/>
      <c r="F5" s="169" t="s">
        <v>353</v>
      </c>
      <c r="G5" s="169"/>
      <c r="H5" s="168" t="s">
        <v>354</v>
      </c>
      <c r="I5" s="168"/>
      <c r="J5" s="38"/>
      <c r="K5" s="38"/>
      <c r="L5" s="38"/>
      <c r="M5" s="38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ht="14.25" customHeight="1" x14ac:dyDescent="0.25">
      <c r="A6" s="41"/>
      <c r="B6" s="38"/>
      <c r="C6" s="118" t="s">
        <v>522</v>
      </c>
      <c r="D6" s="118"/>
      <c r="E6" s="118"/>
      <c r="F6" s="118"/>
      <c r="G6" s="118"/>
      <c r="H6" s="117" t="s">
        <v>521</v>
      </c>
      <c r="I6" s="117"/>
      <c r="J6" s="117"/>
      <c r="K6" s="117"/>
      <c r="L6" s="117"/>
      <c r="M6" s="117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</row>
    <row r="7" spans="1:26" ht="15" customHeight="1" x14ac:dyDescent="0.25">
      <c r="A7" s="41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</row>
    <row r="8" spans="1:26" ht="44.25" customHeight="1" thickBot="1" x14ac:dyDescent="0.3">
      <c r="A8" s="41"/>
      <c r="B8" s="191" t="s">
        <v>523</v>
      </c>
      <c r="C8" s="192"/>
      <c r="D8" s="192"/>
      <c r="E8" s="192"/>
      <c r="F8" s="187" t="s">
        <v>524</v>
      </c>
      <c r="G8" s="188"/>
      <c r="H8" s="188"/>
      <c r="I8" s="188"/>
      <c r="J8" s="189"/>
      <c r="K8" s="188"/>
      <c r="L8" s="188"/>
      <c r="M8" s="190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</row>
    <row r="9" spans="1:26" ht="15" customHeight="1" thickTop="1" x14ac:dyDescent="0.25">
      <c r="A9" s="41"/>
      <c r="B9" s="193" t="s">
        <v>369</v>
      </c>
      <c r="C9" s="94" t="s">
        <v>201</v>
      </c>
      <c r="D9" s="174"/>
      <c r="E9" s="175"/>
      <c r="F9" s="115" t="str">
        <f>IF(H21="","ISS","ISS Réajustée")</f>
        <v>ISS</v>
      </c>
      <c r="G9" s="90" t="s">
        <v>201</v>
      </c>
      <c r="H9" s="133"/>
      <c r="I9" s="134"/>
      <c r="J9" s="106" t="s">
        <v>368</v>
      </c>
      <c r="K9" s="90" t="s">
        <v>355</v>
      </c>
      <c r="L9" s="198"/>
      <c r="M9" s="199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</row>
    <row r="10" spans="1:26" x14ac:dyDescent="0.25">
      <c r="A10" s="41"/>
      <c r="B10" s="194"/>
      <c r="C10" s="95" t="s">
        <v>202</v>
      </c>
      <c r="D10" s="124"/>
      <c r="E10" s="176"/>
      <c r="F10" s="115"/>
      <c r="G10" s="91" t="s">
        <v>202</v>
      </c>
      <c r="H10" s="105"/>
      <c r="I10" s="135"/>
      <c r="J10" s="107"/>
      <c r="K10" s="91" t="s">
        <v>201</v>
      </c>
      <c r="L10" s="105"/>
      <c r="M10" s="135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x14ac:dyDescent="0.25">
      <c r="A11" s="41"/>
      <c r="B11" s="194"/>
      <c r="C11" s="95" t="s">
        <v>355</v>
      </c>
      <c r="D11" s="154"/>
      <c r="E11" s="177"/>
      <c r="F11" s="115"/>
      <c r="G11" s="91" t="s">
        <v>355</v>
      </c>
      <c r="H11" s="136"/>
      <c r="I11" s="137"/>
      <c r="J11" s="107"/>
      <c r="K11" s="91" t="s">
        <v>384</v>
      </c>
      <c r="L11" s="105"/>
      <c r="M11" s="135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15" customHeight="1" x14ac:dyDescent="0.25">
      <c r="A12" s="41"/>
      <c r="B12" s="194"/>
      <c r="C12" s="95" t="s">
        <v>383</v>
      </c>
      <c r="D12" s="124"/>
      <c r="E12" s="176"/>
      <c r="F12" s="115"/>
      <c r="G12" s="91" t="s">
        <v>383</v>
      </c>
      <c r="H12" s="105"/>
      <c r="I12" s="135"/>
      <c r="J12" s="107"/>
      <c r="K12" s="91" t="s">
        <v>419</v>
      </c>
      <c r="L12" s="105"/>
      <c r="M12" s="135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  <row r="13" spans="1:26" ht="15" customHeight="1" thickBot="1" x14ac:dyDescent="0.3">
      <c r="A13" s="41"/>
      <c r="B13" s="194"/>
      <c r="C13" s="95" t="s">
        <v>209</v>
      </c>
      <c r="D13" s="124"/>
      <c r="E13" s="176"/>
      <c r="F13" s="115"/>
      <c r="G13" s="91" t="s">
        <v>209</v>
      </c>
      <c r="H13" s="105"/>
      <c r="I13" s="135"/>
      <c r="J13" s="107"/>
      <c r="K13" s="93" t="s">
        <v>1</v>
      </c>
      <c r="L13" s="182">
        <f>IF(L12="",0,'Changement de situation'!L30)</f>
        <v>0</v>
      </c>
      <c r="M13" s="183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15.75" customHeight="1" thickTop="1" x14ac:dyDescent="0.25">
      <c r="A14" s="41"/>
      <c r="B14" s="194"/>
      <c r="C14" s="95" t="s">
        <v>212</v>
      </c>
      <c r="D14" s="178"/>
      <c r="E14" s="179"/>
      <c r="F14" s="115"/>
      <c r="G14" s="91" t="s">
        <v>212</v>
      </c>
      <c r="H14" s="138"/>
      <c r="I14" s="139"/>
      <c r="J14" s="108"/>
      <c r="K14" s="157" t="s">
        <v>388</v>
      </c>
      <c r="L14" s="157"/>
      <c r="M14" s="157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15.75" customHeight="1" x14ac:dyDescent="0.25">
      <c r="A15" s="41"/>
      <c r="B15" s="194"/>
      <c r="C15" s="95" t="s">
        <v>216</v>
      </c>
      <c r="D15" s="145" t="str">
        <f>IF(D10="","",'Changement de situation'!N3)</f>
        <v/>
      </c>
      <c r="E15" s="146"/>
      <c r="F15" s="115"/>
      <c r="G15" s="91" t="s">
        <v>216</v>
      </c>
      <c r="H15" s="140" t="str">
        <f>IF(H10="","",'Changement de situation'!N19)</f>
        <v/>
      </c>
      <c r="I15" s="141"/>
      <c r="J15" s="108"/>
      <c r="K15" s="40" t="s">
        <v>430</v>
      </c>
      <c r="L15" s="102" t="str">
        <f>IF(H20="","",H20)</f>
        <v/>
      </c>
      <c r="M15" s="102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</row>
    <row r="16" spans="1:26" ht="15.75" customHeight="1" x14ac:dyDescent="0.25">
      <c r="A16" s="41"/>
      <c r="B16" s="194"/>
      <c r="C16" s="95" t="s">
        <v>351</v>
      </c>
      <c r="D16" s="131"/>
      <c r="E16" s="147"/>
      <c r="F16" s="115"/>
      <c r="G16" s="91" t="s">
        <v>351</v>
      </c>
      <c r="H16" s="142"/>
      <c r="I16" s="143"/>
      <c r="J16" s="108"/>
      <c r="K16" s="40" t="s">
        <v>387</v>
      </c>
      <c r="L16" s="103" t="str">
        <f>IF(H21="","",H21)</f>
        <v/>
      </c>
      <c r="M16" s="103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</row>
    <row r="17" spans="1:26" ht="15" customHeight="1" x14ac:dyDescent="0.25">
      <c r="A17" s="41"/>
      <c r="B17" s="194"/>
      <c r="C17" s="95" t="s">
        <v>215</v>
      </c>
      <c r="D17" s="148" t="str">
        <f>IF(D13="","",'Base de données'!I36)</f>
        <v/>
      </c>
      <c r="E17" s="149"/>
      <c r="F17" s="115"/>
      <c r="G17" s="91" t="s">
        <v>215</v>
      </c>
      <c r="H17" s="129" t="str">
        <f>IF(H13="","",'Changement de situation'!Q19)</f>
        <v/>
      </c>
      <c r="I17" s="144"/>
      <c r="J17" s="108"/>
      <c r="K17" s="40" t="s">
        <v>355</v>
      </c>
      <c r="L17" s="104"/>
      <c r="M17" s="104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</row>
    <row r="18" spans="1:26" ht="15" customHeight="1" thickBot="1" x14ac:dyDescent="0.3">
      <c r="A18" s="41"/>
      <c r="B18" s="194"/>
      <c r="C18" s="96" t="s">
        <v>441</v>
      </c>
      <c r="D18" s="172">
        <f>IF(D14="",0,'Changement de situation'!T3)</f>
        <v>0</v>
      </c>
      <c r="E18" s="173"/>
      <c r="F18" s="115"/>
      <c r="G18" s="92" t="s">
        <v>441</v>
      </c>
      <c r="H18" s="158">
        <f ca="1">IF(H21="",D71,'Changement de situation'!U19)</f>
        <v>0</v>
      </c>
      <c r="I18" s="159"/>
      <c r="J18" s="108"/>
      <c r="K18" s="40" t="s">
        <v>201</v>
      </c>
      <c r="L18" s="105"/>
      <c r="M18" s="105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</row>
    <row r="19" spans="1:26" ht="15" customHeight="1" thickTop="1" x14ac:dyDescent="0.25">
      <c r="A19" s="41"/>
      <c r="B19" s="195"/>
      <c r="C19" s="166" t="s">
        <v>388</v>
      </c>
      <c r="D19" s="167"/>
      <c r="E19" s="167"/>
      <c r="F19" s="116"/>
      <c r="G19" s="157" t="s">
        <v>388</v>
      </c>
      <c r="H19" s="157"/>
      <c r="I19" s="157"/>
      <c r="J19" s="108"/>
      <c r="K19" s="40" t="s">
        <v>384</v>
      </c>
      <c r="L19" s="105"/>
      <c r="M19" s="105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</row>
    <row r="20" spans="1:26" ht="15" customHeight="1" x14ac:dyDescent="0.25">
      <c r="A20" s="41"/>
      <c r="B20" s="195"/>
      <c r="C20" s="40" t="s">
        <v>430</v>
      </c>
      <c r="D20" s="124"/>
      <c r="E20" s="125"/>
      <c r="F20" s="116"/>
      <c r="G20" s="40" t="s">
        <v>430</v>
      </c>
      <c r="H20" s="105"/>
      <c r="I20" s="105"/>
      <c r="J20" s="108"/>
      <c r="K20" s="40" t="s">
        <v>419</v>
      </c>
      <c r="L20" s="105"/>
      <c r="M20" s="105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</row>
    <row r="21" spans="1:26" ht="15" customHeight="1" x14ac:dyDescent="0.25">
      <c r="A21" s="41"/>
      <c r="B21" s="195"/>
      <c r="C21" s="40" t="s">
        <v>387</v>
      </c>
      <c r="D21" s="152"/>
      <c r="E21" s="153"/>
      <c r="F21" s="116"/>
      <c r="G21" s="40" t="s">
        <v>387</v>
      </c>
      <c r="H21" s="156"/>
      <c r="I21" s="156"/>
      <c r="J21" s="108"/>
      <c r="K21" s="40" t="s">
        <v>475</v>
      </c>
      <c r="L21" s="126">
        <f>IF(L20="",0,'Changement de situation'!L32)</f>
        <v>0</v>
      </c>
      <c r="M21" s="126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</row>
    <row r="22" spans="1:26" ht="15" customHeight="1" x14ac:dyDescent="0.25">
      <c r="A22" s="41"/>
      <c r="B22" s="195"/>
      <c r="C22" s="40" t="s">
        <v>201</v>
      </c>
      <c r="D22" s="124"/>
      <c r="E22" s="125"/>
      <c r="F22" s="116"/>
      <c r="G22" s="40" t="s">
        <v>201</v>
      </c>
      <c r="H22" s="105"/>
      <c r="I22" s="105"/>
      <c r="J22" s="108"/>
      <c r="K22" s="69" t="s">
        <v>474</v>
      </c>
      <c r="L22" s="127">
        <f>IF(L20="",0,'Changement de situation'!M32)</f>
        <v>0</v>
      </c>
      <c r="M22" s="127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</row>
    <row r="23" spans="1:26" ht="15" customHeight="1" x14ac:dyDescent="0.25">
      <c r="A23" s="41"/>
      <c r="B23" s="195"/>
      <c r="C23" s="40" t="s">
        <v>202</v>
      </c>
      <c r="D23" s="124"/>
      <c r="E23" s="125"/>
      <c r="F23" s="116"/>
      <c r="G23" s="40" t="s">
        <v>202</v>
      </c>
      <c r="H23" s="105"/>
      <c r="I23" s="105"/>
      <c r="J23" s="108"/>
      <c r="K23" s="101" t="s">
        <v>388</v>
      </c>
      <c r="L23" s="101"/>
      <c r="M23" s="10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</row>
    <row r="24" spans="1:26" ht="15" customHeight="1" x14ac:dyDescent="0.25">
      <c r="A24" s="41"/>
      <c r="B24" s="195"/>
      <c r="C24" s="40" t="s">
        <v>355</v>
      </c>
      <c r="D24" s="154"/>
      <c r="E24" s="155"/>
      <c r="F24" s="116"/>
      <c r="G24" s="40" t="s">
        <v>355</v>
      </c>
      <c r="H24" s="136"/>
      <c r="I24" s="136"/>
      <c r="J24" s="108"/>
      <c r="K24" s="40" t="s">
        <v>430</v>
      </c>
      <c r="L24" s="102" t="str">
        <f>IF(H36="","",H36)</f>
        <v/>
      </c>
      <c r="M24" s="102"/>
      <c r="N24" s="41"/>
      <c r="O24" s="41"/>
      <c r="P24" s="41"/>
      <c r="Q24" s="41"/>
      <c r="R24" s="41"/>
      <c r="S24" s="38"/>
      <c r="T24" s="41"/>
      <c r="U24" s="41"/>
      <c r="V24" s="41"/>
      <c r="W24" s="41"/>
      <c r="X24" s="41"/>
      <c r="Y24" s="41"/>
      <c r="Z24" s="41"/>
    </row>
    <row r="25" spans="1:26" ht="15" customHeight="1" x14ac:dyDescent="0.25">
      <c r="A25" s="41"/>
      <c r="B25" s="195"/>
      <c r="C25" s="40" t="s">
        <v>383</v>
      </c>
      <c r="D25" s="124"/>
      <c r="E25" s="125"/>
      <c r="F25" s="116"/>
      <c r="G25" s="40" t="s">
        <v>383</v>
      </c>
      <c r="H25" s="105"/>
      <c r="I25" s="105"/>
      <c r="J25" s="108"/>
      <c r="K25" s="40" t="s">
        <v>387</v>
      </c>
      <c r="L25" s="103" t="str">
        <f>IF(H37="","",H37)</f>
        <v/>
      </c>
      <c r="M25" s="103"/>
      <c r="N25" s="41"/>
      <c r="O25" s="41"/>
      <c r="P25" s="41"/>
      <c r="Q25" s="41"/>
      <c r="R25" s="41"/>
      <c r="S25" s="38"/>
      <c r="T25" s="41"/>
      <c r="U25" s="41"/>
      <c r="V25" s="41"/>
      <c r="W25" s="41"/>
      <c r="X25" s="41"/>
      <c r="Y25" s="41"/>
      <c r="Z25" s="41"/>
    </row>
    <row r="26" spans="1:26" ht="15" customHeight="1" x14ac:dyDescent="0.25">
      <c r="A26" s="41"/>
      <c r="B26" s="195"/>
      <c r="C26" s="40" t="s">
        <v>209</v>
      </c>
      <c r="D26" s="124"/>
      <c r="E26" s="125"/>
      <c r="F26" s="116"/>
      <c r="G26" s="40" t="s">
        <v>209</v>
      </c>
      <c r="H26" s="105"/>
      <c r="I26" s="105"/>
      <c r="J26" s="108"/>
      <c r="K26" s="40" t="s">
        <v>355</v>
      </c>
      <c r="L26" s="104" t="str">
        <f>IF(H40="","",H40)</f>
        <v/>
      </c>
      <c r="M26" s="104"/>
      <c r="N26" s="41"/>
      <c r="O26" s="41"/>
      <c r="P26" s="41"/>
      <c r="Q26" s="41"/>
      <c r="R26" s="41"/>
      <c r="S26" s="38"/>
      <c r="T26" s="41"/>
      <c r="U26" s="41"/>
      <c r="V26" s="41"/>
      <c r="W26" s="41"/>
      <c r="X26" s="41"/>
      <c r="Y26" s="41"/>
      <c r="Z26" s="41"/>
    </row>
    <row r="27" spans="1:26" ht="15" customHeight="1" x14ac:dyDescent="0.25">
      <c r="A27" s="41"/>
      <c r="B27" s="195"/>
      <c r="C27" s="40" t="s">
        <v>212</v>
      </c>
      <c r="D27" s="56" t="str">
        <f>IF(D21="","",'Changement de situation'!L5)</f>
        <v/>
      </c>
      <c r="E27" s="87"/>
      <c r="F27" s="116"/>
      <c r="G27" s="40" t="s">
        <v>516</v>
      </c>
      <c r="H27" s="171" t="str">
        <f>IF(H23="","",'Changement de situation'!H21)</f>
        <v/>
      </c>
      <c r="I27" s="171"/>
      <c r="J27" s="108"/>
      <c r="K27" s="40" t="s">
        <v>201</v>
      </c>
      <c r="L27" s="105"/>
      <c r="M27" s="105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</row>
    <row r="28" spans="1:26" x14ac:dyDescent="0.25">
      <c r="A28" s="41"/>
      <c r="B28" s="195"/>
      <c r="C28" s="40" t="s">
        <v>216</v>
      </c>
      <c r="D28" s="145" t="str">
        <f>IF(D21="","",'Changement de situation'!N5)</f>
        <v/>
      </c>
      <c r="E28" s="164"/>
      <c r="F28" s="116"/>
      <c r="G28" s="69" t="s">
        <v>466</v>
      </c>
      <c r="H28" s="181" t="str">
        <f>IF(H23="","",'Changement de situation'!M21)</f>
        <v/>
      </c>
      <c r="I28" s="181"/>
      <c r="J28" s="108"/>
      <c r="K28" s="40" t="s">
        <v>384</v>
      </c>
      <c r="L28" s="105"/>
      <c r="M28" s="105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26" ht="15" customHeight="1" x14ac:dyDescent="0.25">
      <c r="A29" s="41"/>
      <c r="B29" s="195"/>
      <c r="C29" s="40" t="s">
        <v>351</v>
      </c>
      <c r="D29" s="131"/>
      <c r="E29" s="132"/>
      <c r="F29" s="116"/>
      <c r="G29" s="40" t="s">
        <v>216</v>
      </c>
      <c r="H29" s="140" t="str">
        <f>IF(H23="","",'Changement de situation'!N21)</f>
        <v/>
      </c>
      <c r="I29" s="140"/>
      <c r="J29" s="108"/>
      <c r="K29" s="40" t="s">
        <v>419</v>
      </c>
      <c r="L29" s="105"/>
      <c r="M29" s="105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26" x14ac:dyDescent="0.25">
      <c r="A30" s="41"/>
      <c r="B30" s="195"/>
      <c r="C30" s="40" t="s">
        <v>215</v>
      </c>
      <c r="D30" s="148" t="str">
        <f>IF(D21="","",'Changement de situation'!P5)</f>
        <v/>
      </c>
      <c r="E30" s="170"/>
      <c r="F30" s="116"/>
      <c r="G30" s="40" t="s">
        <v>351</v>
      </c>
      <c r="H30" s="142"/>
      <c r="I30" s="142"/>
      <c r="J30" s="108"/>
      <c r="K30" s="40" t="s">
        <v>475</v>
      </c>
      <c r="L30" s="126">
        <f>IF(L29="",0,'Changement de situation'!L34)</f>
        <v>0</v>
      </c>
      <c r="M30" s="126"/>
      <c r="N30" s="41"/>
      <c r="O30" s="41"/>
      <c r="P30" s="41"/>
      <c r="Q30" s="41"/>
      <c r="R30" s="41"/>
      <c r="S30" s="82"/>
      <c r="T30" s="41"/>
      <c r="U30" s="41"/>
      <c r="V30" s="41"/>
      <c r="W30" s="41"/>
      <c r="X30" s="41"/>
      <c r="Y30" s="41"/>
      <c r="Z30" s="41"/>
    </row>
    <row r="31" spans="1:26" ht="15" customHeight="1" x14ac:dyDescent="0.25">
      <c r="A31" s="41"/>
      <c r="B31" s="195"/>
      <c r="C31" s="52" t="s">
        <v>441</v>
      </c>
      <c r="D31" s="162">
        <f>IF(D26="",0,'Changement de situation'!T5)</f>
        <v>0</v>
      </c>
      <c r="E31" s="163"/>
      <c r="F31" s="116"/>
      <c r="G31" s="40" t="s">
        <v>519</v>
      </c>
      <c r="H31" s="129" t="str">
        <f>IF(H26="","",'Changement de situation'!Q21)</f>
        <v/>
      </c>
      <c r="I31" s="129"/>
      <c r="J31" s="108"/>
      <c r="K31" s="69" t="s">
        <v>474</v>
      </c>
      <c r="L31" s="127">
        <f>IF(L29="",0,'Changement de situation'!M34)</f>
        <v>0</v>
      </c>
      <c r="M31" s="127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x14ac:dyDescent="0.25">
      <c r="A32" s="41"/>
      <c r="B32" s="195"/>
      <c r="C32" s="150" t="s">
        <v>388</v>
      </c>
      <c r="D32" s="151"/>
      <c r="E32" s="151"/>
      <c r="F32" s="116"/>
      <c r="G32" s="69" t="s">
        <v>467</v>
      </c>
      <c r="H32" s="180" t="str">
        <f>IF(H26="","",'Changement de situation'!R21)</f>
        <v/>
      </c>
      <c r="I32" s="180"/>
      <c r="J32" s="108"/>
      <c r="K32" s="101" t="s">
        <v>388</v>
      </c>
      <c r="L32" s="101"/>
      <c r="M32" s="10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3" spans="1:26" x14ac:dyDescent="0.25">
      <c r="A33" s="41"/>
      <c r="B33" s="195"/>
      <c r="C33" s="40" t="s">
        <v>430</v>
      </c>
      <c r="D33" s="124"/>
      <c r="E33" s="125"/>
      <c r="F33" s="116"/>
      <c r="G33" s="40" t="s">
        <v>517</v>
      </c>
      <c r="H33" s="130">
        <f>IF(H26="",0,361.9*H24*H27*H29*H31*'Changement de situation'!T21)</f>
        <v>0</v>
      </c>
      <c r="I33" s="130"/>
      <c r="J33" s="108"/>
      <c r="K33" s="40" t="s">
        <v>430</v>
      </c>
      <c r="L33" s="102" t="str">
        <f>IF(H52="","",H52)</f>
        <v/>
      </c>
      <c r="M33" s="102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</row>
    <row r="34" spans="1:26" x14ac:dyDescent="0.25">
      <c r="A34" s="41"/>
      <c r="B34" s="195"/>
      <c r="C34" s="40" t="s">
        <v>387</v>
      </c>
      <c r="D34" s="152"/>
      <c r="E34" s="153"/>
      <c r="F34" s="116"/>
      <c r="G34" s="83" t="s">
        <v>441</v>
      </c>
      <c r="H34" s="100">
        <f>IF(H26="",0,'Changement de situation'!U21)</f>
        <v>0</v>
      </c>
      <c r="I34" s="100"/>
      <c r="J34" s="108"/>
      <c r="K34" s="40" t="s">
        <v>387</v>
      </c>
      <c r="L34" s="103" t="str">
        <f>IF(H53="","",H53)</f>
        <v/>
      </c>
      <c r="M34" s="103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</row>
    <row r="35" spans="1:26" x14ac:dyDescent="0.25">
      <c r="A35" s="41"/>
      <c r="B35" s="195"/>
      <c r="C35" s="40" t="s">
        <v>201</v>
      </c>
      <c r="D35" s="124"/>
      <c r="E35" s="125"/>
      <c r="F35" s="116"/>
      <c r="G35" s="101" t="s">
        <v>388</v>
      </c>
      <c r="H35" s="101"/>
      <c r="I35" s="101"/>
      <c r="J35" s="108"/>
      <c r="K35" s="40" t="s">
        <v>355</v>
      </c>
      <c r="L35" s="104" t="str">
        <f>IF(H56="","",H56)</f>
        <v/>
      </c>
      <c r="M35" s="104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</row>
    <row r="36" spans="1:26" ht="15" customHeight="1" x14ac:dyDescent="0.25">
      <c r="A36" s="41"/>
      <c r="B36" s="195"/>
      <c r="C36" s="40" t="s">
        <v>202</v>
      </c>
      <c r="D36" s="124"/>
      <c r="E36" s="125"/>
      <c r="F36" s="116"/>
      <c r="G36" s="40" t="s">
        <v>430</v>
      </c>
      <c r="H36" s="105"/>
      <c r="I36" s="105"/>
      <c r="J36" s="108"/>
      <c r="K36" s="40" t="s">
        <v>201</v>
      </c>
      <c r="L36" s="105"/>
      <c r="M36" s="105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</row>
    <row r="37" spans="1:26" ht="15" customHeight="1" x14ac:dyDescent="0.25">
      <c r="A37" s="41"/>
      <c r="B37" s="195"/>
      <c r="C37" s="40" t="s">
        <v>355</v>
      </c>
      <c r="D37" s="154"/>
      <c r="E37" s="155"/>
      <c r="F37" s="116"/>
      <c r="G37" s="40" t="s">
        <v>387</v>
      </c>
      <c r="H37" s="156"/>
      <c r="I37" s="156"/>
      <c r="J37" s="108"/>
      <c r="K37" s="40" t="s">
        <v>384</v>
      </c>
      <c r="L37" s="105"/>
      <c r="M37" s="105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</row>
    <row r="38" spans="1:26" ht="15" customHeight="1" x14ac:dyDescent="0.25">
      <c r="A38" s="41"/>
      <c r="B38" s="195"/>
      <c r="C38" s="40" t="s">
        <v>383</v>
      </c>
      <c r="D38" s="124"/>
      <c r="E38" s="125"/>
      <c r="F38" s="116"/>
      <c r="G38" s="40" t="s">
        <v>201</v>
      </c>
      <c r="H38" s="105"/>
      <c r="I38" s="105"/>
      <c r="J38" s="108"/>
      <c r="K38" s="40" t="s">
        <v>419</v>
      </c>
      <c r="L38" s="105"/>
      <c r="M38" s="105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</row>
    <row r="39" spans="1:26" ht="15" customHeight="1" x14ac:dyDescent="0.25">
      <c r="A39" s="41"/>
      <c r="B39" s="195"/>
      <c r="C39" s="40" t="s">
        <v>209</v>
      </c>
      <c r="D39" s="124"/>
      <c r="E39" s="125"/>
      <c r="F39" s="116"/>
      <c r="G39" s="40" t="s">
        <v>202</v>
      </c>
      <c r="H39" s="105"/>
      <c r="I39" s="105"/>
      <c r="J39" s="108"/>
      <c r="K39" s="40" t="s">
        <v>475</v>
      </c>
      <c r="L39" s="126">
        <f>IF(L38="",0,'Changement de situation'!L36)</f>
        <v>0</v>
      </c>
      <c r="M39" s="126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</row>
    <row r="40" spans="1:26" ht="15" customHeight="1" x14ac:dyDescent="0.25">
      <c r="A40" s="41"/>
      <c r="B40" s="195"/>
      <c r="C40" s="40" t="s">
        <v>212</v>
      </c>
      <c r="D40" s="56" t="str">
        <f>IF(D34="","",'Changement de situation'!L7)</f>
        <v/>
      </c>
      <c r="E40" s="87"/>
      <c r="F40" s="116"/>
      <c r="G40" s="40" t="s">
        <v>355</v>
      </c>
      <c r="H40" s="136"/>
      <c r="I40" s="136"/>
      <c r="J40" s="108"/>
      <c r="K40" s="69" t="s">
        <v>474</v>
      </c>
      <c r="L40" s="127">
        <f>IF(L38="",0,'Changement de situation'!M36)</f>
        <v>0</v>
      </c>
      <c r="M40" s="127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</row>
    <row r="41" spans="1:26" ht="15" customHeight="1" x14ac:dyDescent="0.25">
      <c r="A41" s="41"/>
      <c r="B41" s="195"/>
      <c r="C41" s="40" t="s">
        <v>216</v>
      </c>
      <c r="D41" s="145" t="str">
        <f>IF(D34="","",'Changement de situation'!N7)</f>
        <v/>
      </c>
      <c r="E41" s="164"/>
      <c r="F41" s="116"/>
      <c r="G41" s="40" t="s">
        <v>383</v>
      </c>
      <c r="H41" s="105"/>
      <c r="I41" s="105"/>
      <c r="J41" s="108"/>
      <c r="K41" s="101" t="s">
        <v>388</v>
      </c>
      <c r="L41" s="101"/>
      <c r="M41" s="10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</row>
    <row r="42" spans="1:26" ht="15" customHeight="1" x14ac:dyDescent="0.25">
      <c r="A42" s="41"/>
      <c r="B42" s="195"/>
      <c r="C42" s="40" t="s">
        <v>351</v>
      </c>
      <c r="D42" s="131"/>
      <c r="E42" s="132"/>
      <c r="F42" s="116"/>
      <c r="G42" s="40" t="s">
        <v>209</v>
      </c>
      <c r="H42" s="105"/>
      <c r="I42" s="105"/>
      <c r="J42" s="108"/>
      <c r="K42" s="40" t="s">
        <v>430</v>
      </c>
      <c r="L42" s="102" t="str">
        <f>IF(H68="","",H68)</f>
        <v/>
      </c>
      <c r="M42" s="102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</row>
    <row r="43" spans="1:26" ht="15" customHeight="1" x14ac:dyDescent="0.25">
      <c r="A43" s="41"/>
      <c r="B43" s="195"/>
      <c r="C43" s="40" t="s">
        <v>215</v>
      </c>
      <c r="D43" s="119" t="str">
        <f>IF(D34="","",'Changement de situation'!P7)</f>
        <v/>
      </c>
      <c r="E43" s="120"/>
      <c r="F43" s="116"/>
      <c r="G43" s="40" t="s">
        <v>516</v>
      </c>
      <c r="H43" s="128" t="str">
        <f>IF(H39="","",'Changement de situation'!H23)</f>
        <v/>
      </c>
      <c r="I43" s="128"/>
      <c r="J43" s="108"/>
      <c r="K43" s="40" t="s">
        <v>387</v>
      </c>
      <c r="L43" s="103" t="str">
        <f>IF(H68="","",H68)</f>
        <v/>
      </c>
      <c r="M43" s="103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</row>
    <row r="44" spans="1:26" ht="15" customHeight="1" x14ac:dyDescent="0.25">
      <c r="A44" s="41"/>
      <c r="B44" s="195"/>
      <c r="C44" s="52" t="s">
        <v>441</v>
      </c>
      <c r="D44" s="162">
        <f ca="1">'Changement de situation'!T7</f>
        <v>0</v>
      </c>
      <c r="E44" s="163"/>
      <c r="F44" s="116"/>
      <c r="G44" s="69" t="s">
        <v>466</v>
      </c>
      <c r="H44" s="181" t="str">
        <f>IF(H39="","",'Changement de situation'!M23)</f>
        <v/>
      </c>
      <c r="I44" s="181"/>
      <c r="J44" s="108"/>
      <c r="K44" s="40" t="s">
        <v>355</v>
      </c>
      <c r="L44" s="104" t="str">
        <f>IF(H72="","",H72)</f>
        <v/>
      </c>
      <c r="M44" s="104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</row>
    <row r="45" spans="1:26" ht="15" customHeight="1" x14ac:dyDescent="0.25">
      <c r="A45" s="41"/>
      <c r="B45" s="195"/>
      <c r="C45" s="150" t="s">
        <v>388</v>
      </c>
      <c r="D45" s="151"/>
      <c r="E45" s="151"/>
      <c r="F45" s="116"/>
      <c r="G45" s="40" t="s">
        <v>216</v>
      </c>
      <c r="H45" s="140" t="str">
        <f>IF(H39="","",'Changement de situation'!N23)</f>
        <v/>
      </c>
      <c r="I45" s="140"/>
      <c r="J45" s="108"/>
      <c r="K45" s="40" t="s">
        <v>201</v>
      </c>
      <c r="L45" s="105"/>
      <c r="M45" s="105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</row>
    <row r="46" spans="1:26" ht="15" customHeight="1" x14ac:dyDescent="0.25">
      <c r="A46" s="41"/>
      <c r="B46" s="195"/>
      <c r="C46" s="40" t="s">
        <v>430</v>
      </c>
      <c r="D46" s="124"/>
      <c r="E46" s="125"/>
      <c r="F46" s="116"/>
      <c r="G46" s="40" t="s">
        <v>351</v>
      </c>
      <c r="H46" s="142"/>
      <c r="I46" s="142"/>
      <c r="J46" s="108"/>
      <c r="K46" s="40" t="s">
        <v>384</v>
      </c>
      <c r="L46" s="105"/>
      <c r="M46" s="105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</row>
    <row r="47" spans="1:26" ht="15" customHeight="1" x14ac:dyDescent="0.25">
      <c r="A47" s="41"/>
      <c r="B47" s="195"/>
      <c r="C47" s="40" t="s">
        <v>387</v>
      </c>
      <c r="D47" s="152"/>
      <c r="E47" s="153"/>
      <c r="F47" s="116"/>
      <c r="G47" s="40" t="s">
        <v>519</v>
      </c>
      <c r="H47" s="129" t="str">
        <f>IF(H42="","",'Changement de situation'!Q23)</f>
        <v/>
      </c>
      <c r="I47" s="129"/>
      <c r="J47" s="108"/>
      <c r="K47" s="40" t="s">
        <v>419</v>
      </c>
      <c r="L47" s="105"/>
      <c r="M47" s="105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</row>
    <row r="48" spans="1:26" ht="15" customHeight="1" x14ac:dyDescent="0.25">
      <c r="A48" s="41"/>
      <c r="B48" s="195"/>
      <c r="C48" s="40" t="s">
        <v>201</v>
      </c>
      <c r="D48" s="124"/>
      <c r="E48" s="125"/>
      <c r="F48" s="116"/>
      <c r="G48" s="69" t="s">
        <v>467</v>
      </c>
      <c r="H48" s="180" t="str">
        <f>IF(H42="","",'Changement de situation'!R23)</f>
        <v/>
      </c>
      <c r="I48" s="180"/>
      <c r="J48" s="108"/>
      <c r="K48" s="40" t="s">
        <v>475</v>
      </c>
      <c r="L48" s="126">
        <f>IF(L47="",0,'Changement de situation'!L38)</f>
        <v>0</v>
      </c>
      <c r="M48" s="12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</row>
    <row r="49" spans="1:26" ht="15" customHeight="1" x14ac:dyDescent="0.25">
      <c r="A49" s="41"/>
      <c r="B49" s="195"/>
      <c r="C49" s="40" t="s">
        <v>202</v>
      </c>
      <c r="D49" s="124"/>
      <c r="E49" s="125"/>
      <c r="F49" s="116"/>
      <c r="G49" s="40" t="s">
        <v>517</v>
      </c>
      <c r="H49" s="130">
        <f>IF(H42="",0,361.9*H40*H43*(H45+H46)*H47*'Changement de situation'!T23)</f>
        <v>0</v>
      </c>
      <c r="I49" s="130"/>
      <c r="J49" s="108"/>
      <c r="K49" s="69" t="s">
        <v>474</v>
      </c>
      <c r="L49" s="127">
        <f>IF(L47="",0,'Changement de situation'!M38)</f>
        <v>0</v>
      </c>
      <c r="M49" s="127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</row>
    <row r="50" spans="1:26" ht="15" customHeight="1" x14ac:dyDescent="0.25">
      <c r="A50" s="41"/>
      <c r="B50" s="195"/>
      <c r="C50" s="40" t="s">
        <v>355</v>
      </c>
      <c r="D50" s="154"/>
      <c r="E50" s="155"/>
      <c r="F50" s="116"/>
      <c r="G50" s="83" t="s">
        <v>441</v>
      </c>
      <c r="H50" s="99">
        <f>IF(H42="",0,'Changement de situation'!U23)</f>
        <v>0</v>
      </c>
      <c r="I50" s="100"/>
      <c r="J50" s="108"/>
      <c r="K50" s="86" t="s">
        <v>518</v>
      </c>
      <c r="L50" s="126">
        <f>IF(L13="",0,L48+L39+L30+L21+L13)</f>
        <v>0</v>
      </c>
      <c r="M50" s="12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</row>
    <row r="51" spans="1:26" ht="15" customHeight="1" x14ac:dyDescent="0.25">
      <c r="A51" s="41"/>
      <c r="B51" s="195"/>
      <c r="C51" s="40" t="s">
        <v>383</v>
      </c>
      <c r="D51" s="124"/>
      <c r="E51" s="125"/>
      <c r="F51" s="116"/>
      <c r="G51" s="101" t="s">
        <v>388</v>
      </c>
      <c r="H51" s="101"/>
      <c r="I51" s="101"/>
      <c r="J51" s="109"/>
      <c r="K51" s="79" t="s">
        <v>497</v>
      </c>
      <c r="L51" s="100">
        <f>L49+L40+L31+L22+L13</f>
        <v>0</v>
      </c>
      <c r="M51" s="100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</row>
    <row r="52" spans="1:26" ht="15" customHeight="1" x14ac:dyDescent="0.25">
      <c r="A52" s="41"/>
      <c r="B52" s="195"/>
      <c r="C52" s="40" t="s">
        <v>209</v>
      </c>
      <c r="D52" s="124"/>
      <c r="E52" s="125"/>
      <c r="F52" s="116"/>
      <c r="G52" s="40" t="s">
        <v>430</v>
      </c>
      <c r="H52" s="105"/>
      <c r="I52" s="105"/>
      <c r="J52" s="121" t="s">
        <v>457</v>
      </c>
      <c r="K52" s="122"/>
      <c r="L52" s="123"/>
      <c r="M52" s="123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1:26" ht="15" customHeight="1" x14ac:dyDescent="0.25">
      <c r="A53" s="41"/>
      <c r="B53" s="195"/>
      <c r="C53" s="40" t="s">
        <v>212</v>
      </c>
      <c r="D53" s="56" t="str">
        <f>IF(D46="","",'Changement de situation'!L9)</f>
        <v/>
      </c>
      <c r="E53" s="87"/>
      <c r="F53" s="116"/>
      <c r="G53" s="40" t="s">
        <v>387</v>
      </c>
      <c r="H53" s="156"/>
      <c r="I53" s="156"/>
      <c r="J53" s="121" t="s">
        <v>458</v>
      </c>
      <c r="K53" s="122"/>
      <c r="L53" s="123"/>
      <c r="M53" s="123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</row>
    <row r="54" spans="1:26" ht="15" customHeight="1" x14ac:dyDescent="0.25">
      <c r="A54" s="41"/>
      <c r="B54" s="195"/>
      <c r="C54" s="40" t="s">
        <v>216</v>
      </c>
      <c r="D54" s="145" t="str">
        <f>IF(D47="","",'Changement de situation'!N9)</f>
        <v/>
      </c>
      <c r="E54" s="164"/>
      <c r="F54" s="116"/>
      <c r="G54" s="40" t="s">
        <v>201</v>
      </c>
      <c r="H54" s="105"/>
      <c r="I54" s="105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</row>
    <row r="55" spans="1:26" ht="15" customHeight="1" x14ac:dyDescent="0.25">
      <c r="A55" s="41"/>
      <c r="B55" s="195"/>
      <c r="C55" s="40" t="s">
        <v>351</v>
      </c>
      <c r="D55" s="131"/>
      <c r="E55" s="132"/>
      <c r="F55" s="116"/>
      <c r="G55" s="40" t="s">
        <v>202</v>
      </c>
      <c r="H55" s="105"/>
      <c r="I55" s="105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</row>
    <row r="56" spans="1:26" ht="15" customHeight="1" x14ac:dyDescent="0.25">
      <c r="A56" s="41"/>
      <c r="B56" s="195"/>
      <c r="C56" s="40" t="s">
        <v>215</v>
      </c>
      <c r="D56" s="119" t="str">
        <f>IF(D47="","",'Changement de situation'!P9)</f>
        <v/>
      </c>
      <c r="E56" s="120"/>
      <c r="F56" s="116"/>
      <c r="G56" s="40" t="s">
        <v>355</v>
      </c>
      <c r="H56" s="136"/>
      <c r="I56" s="136"/>
      <c r="J56" s="197" t="s">
        <v>484</v>
      </c>
      <c r="K56" s="197"/>
      <c r="L56" s="197"/>
      <c r="M56" s="197"/>
      <c r="N56" s="41"/>
      <c r="O56" s="54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</row>
    <row r="57" spans="1:26" ht="15" customHeight="1" x14ac:dyDescent="0.25">
      <c r="A57" s="41"/>
      <c r="B57" s="195"/>
      <c r="C57" s="52" t="s">
        <v>441</v>
      </c>
      <c r="D57" s="162">
        <f ca="1">'Changement de situation'!T9</f>
        <v>0</v>
      </c>
      <c r="E57" s="163"/>
      <c r="F57" s="116"/>
      <c r="G57" s="40" t="s">
        <v>383</v>
      </c>
      <c r="H57" s="105"/>
      <c r="I57" s="105"/>
      <c r="J57" s="197"/>
      <c r="K57" s="197"/>
      <c r="L57" s="197"/>
      <c r="M57" s="197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</row>
    <row r="58" spans="1:26" ht="15" customHeight="1" x14ac:dyDescent="0.25">
      <c r="A58" s="41"/>
      <c r="B58" s="195"/>
      <c r="C58" s="150" t="s">
        <v>388</v>
      </c>
      <c r="D58" s="151"/>
      <c r="E58" s="151"/>
      <c r="F58" s="116"/>
      <c r="G58" s="40" t="s">
        <v>209</v>
      </c>
      <c r="H58" s="105"/>
      <c r="I58" s="105"/>
      <c r="J58" s="197"/>
      <c r="K58" s="197"/>
      <c r="L58" s="197"/>
      <c r="M58" s="197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</row>
    <row r="59" spans="1:26" ht="15" customHeight="1" x14ac:dyDescent="0.25">
      <c r="A59" s="41"/>
      <c r="B59" s="195"/>
      <c r="C59" s="40" t="s">
        <v>430</v>
      </c>
      <c r="D59" s="124"/>
      <c r="E59" s="125"/>
      <c r="F59" s="116"/>
      <c r="G59" s="40" t="s">
        <v>516</v>
      </c>
      <c r="H59" s="128" t="str">
        <f>IF(H55="","",'Changement de situation'!H25)</f>
        <v/>
      </c>
      <c r="I59" s="128"/>
      <c r="J59" s="197"/>
      <c r="K59" s="197"/>
      <c r="L59" s="197"/>
      <c r="M59" s="197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</row>
    <row r="60" spans="1:26" ht="15" customHeight="1" x14ac:dyDescent="0.25">
      <c r="A60" s="41"/>
      <c r="B60" s="195"/>
      <c r="C60" s="40" t="s">
        <v>387</v>
      </c>
      <c r="D60" s="152"/>
      <c r="E60" s="153"/>
      <c r="F60" s="116"/>
      <c r="G60" s="69" t="s">
        <v>466</v>
      </c>
      <c r="H60" s="186" t="str">
        <f>IF(H55="","",'Changement de situation'!M25)</f>
        <v/>
      </c>
      <c r="I60" s="186"/>
      <c r="J60" s="197"/>
      <c r="K60" s="197"/>
      <c r="L60" s="197"/>
      <c r="M60" s="197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</row>
    <row r="61" spans="1:26" ht="15" customHeight="1" x14ac:dyDescent="0.25">
      <c r="A61" s="41"/>
      <c r="B61" s="195"/>
      <c r="C61" s="40" t="s">
        <v>201</v>
      </c>
      <c r="D61" s="124"/>
      <c r="E61" s="125"/>
      <c r="F61" s="116"/>
      <c r="G61" s="40" t="s">
        <v>216</v>
      </c>
      <c r="H61" s="140" t="str">
        <f>IF(H55="","",'Changement de situation'!N25)</f>
        <v/>
      </c>
      <c r="I61" s="140"/>
      <c r="J61" s="197"/>
      <c r="K61" s="197"/>
      <c r="L61" s="197"/>
      <c r="M61" s="197"/>
      <c r="N61" s="41"/>
      <c r="O61" s="41"/>
      <c r="P61" s="41"/>
      <c r="Q61" s="41"/>
      <c r="R61" s="41"/>
      <c r="S61" s="82"/>
      <c r="T61" s="41"/>
      <c r="U61" s="41"/>
      <c r="V61" s="41"/>
      <c r="W61" s="41"/>
      <c r="X61" s="41"/>
      <c r="Y61" s="41"/>
      <c r="Z61" s="41"/>
    </row>
    <row r="62" spans="1:26" ht="15" customHeight="1" x14ac:dyDescent="0.25">
      <c r="A62" s="41"/>
      <c r="B62" s="195"/>
      <c r="C62" s="40" t="s">
        <v>202</v>
      </c>
      <c r="D62" s="124"/>
      <c r="E62" s="125"/>
      <c r="F62" s="116"/>
      <c r="G62" s="40" t="s">
        <v>351</v>
      </c>
      <c r="H62" s="142"/>
      <c r="I62" s="142"/>
      <c r="J62" s="197"/>
      <c r="K62" s="197"/>
      <c r="L62" s="197"/>
      <c r="M62" s="197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</row>
    <row r="63" spans="1:26" ht="15" customHeight="1" x14ac:dyDescent="0.25">
      <c r="A63" s="41"/>
      <c r="B63" s="195"/>
      <c r="C63" s="40" t="s">
        <v>355</v>
      </c>
      <c r="D63" s="154"/>
      <c r="E63" s="155"/>
      <c r="F63" s="116"/>
      <c r="G63" s="40" t="s">
        <v>519</v>
      </c>
      <c r="H63" s="129" t="str">
        <f>IF(H58="","",'Changement de situation'!Q25)</f>
        <v/>
      </c>
      <c r="I63" s="129"/>
      <c r="J63" s="197"/>
      <c r="K63" s="197"/>
      <c r="L63" s="197"/>
      <c r="M63" s="197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</row>
    <row r="64" spans="1:26" ht="15" customHeight="1" x14ac:dyDescent="0.25">
      <c r="A64" s="41"/>
      <c r="B64" s="195"/>
      <c r="C64" s="40" t="s">
        <v>383</v>
      </c>
      <c r="D64" s="124"/>
      <c r="E64" s="125"/>
      <c r="F64" s="116"/>
      <c r="G64" s="69" t="s">
        <v>467</v>
      </c>
      <c r="H64" s="180" t="str">
        <f>IF(H58="","",'Changement de situation'!R25)</f>
        <v/>
      </c>
      <c r="I64" s="180"/>
      <c r="J64" s="197"/>
      <c r="K64" s="197"/>
      <c r="L64" s="197"/>
      <c r="M64" s="197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</row>
    <row r="65" spans="1:26" ht="15" customHeight="1" x14ac:dyDescent="0.25">
      <c r="A65" s="41"/>
      <c r="B65" s="195"/>
      <c r="C65" s="40" t="s">
        <v>209</v>
      </c>
      <c r="D65" s="124"/>
      <c r="E65" s="125"/>
      <c r="F65" s="116"/>
      <c r="G65" s="40" t="s">
        <v>517</v>
      </c>
      <c r="H65" s="130">
        <f>IF(H58="",0,H56*H59*(H61+H62)*H63*'Changement de situation'!T25*361.9)</f>
        <v>0</v>
      </c>
      <c r="I65" s="130"/>
      <c r="J65" s="197"/>
      <c r="K65" s="197"/>
      <c r="L65" s="197"/>
      <c r="M65" s="197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</row>
    <row r="66" spans="1:26" x14ac:dyDescent="0.25">
      <c r="A66" s="41"/>
      <c r="B66" s="195"/>
      <c r="C66" s="40" t="s">
        <v>212</v>
      </c>
      <c r="D66" s="56" t="str">
        <f>IF(D60="","",'Changement de situation'!L11)</f>
        <v/>
      </c>
      <c r="E66" s="87"/>
      <c r="F66" s="116"/>
      <c r="G66" s="83" t="s">
        <v>441</v>
      </c>
      <c r="H66" s="99">
        <f>IF(H58="",0,'Changement de situation'!U25)</f>
        <v>0</v>
      </c>
      <c r="I66" s="100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</row>
    <row r="67" spans="1:26" x14ac:dyDescent="0.25">
      <c r="A67" s="41"/>
      <c r="B67" s="195"/>
      <c r="C67" s="40" t="s">
        <v>216</v>
      </c>
      <c r="D67" s="145" t="str">
        <f>IF(D60="","",'Changement de situation'!N11)</f>
        <v/>
      </c>
      <c r="E67" s="164"/>
      <c r="F67" s="116"/>
      <c r="G67" s="101"/>
      <c r="H67" s="101"/>
      <c r="I67" s="10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</row>
    <row r="68" spans="1:26" x14ac:dyDescent="0.25">
      <c r="A68" s="41"/>
      <c r="B68" s="195"/>
      <c r="C68" s="40" t="s">
        <v>351</v>
      </c>
      <c r="D68" s="131"/>
      <c r="E68" s="132"/>
      <c r="F68" s="116"/>
      <c r="G68" s="40" t="s">
        <v>430</v>
      </c>
      <c r="H68" s="105"/>
      <c r="I68" s="105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</row>
    <row r="69" spans="1:26" x14ac:dyDescent="0.25">
      <c r="A69" s="41"/>
      <c r="B69" s="195"/>
      <c r="C69" s="40" t="s">
        <v>215</v>
      </c>
      <c r="D69" s="119" t="str">
        <f>IF(D60="","",'Changement de situation'!P11)</f>
        <v/>
      </c>
      <c r="E69" s="120"/>
      <c r="F69" s="116"/>
      <c r="G69" s="40" t="s">
        <v>387</v>
      </c>
      <c r="H69" s="156"/>
      <c r="I69" s="156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</row>
    <row r="70" spans="1:26" x14ac:dyDescent="0.25">
      <c r="A70" s="41"/>
      <c r="B70" s="196"/>
      <c r="C70" s="52" t="s">
        <v>441</v>
      </c>
      <c r="D70" s="162">
        <f ca="1">'Changement de situation'!T11</f>
        <v>0</v>
      </c>
      <c r="E70" s="163"/>
      <c r="F70" s="116"/>
      <c r="G70" s="40" t="s">
        <v>201</v>
      </c>
      <c r="H70" s="105"/>
      <c r="I70" s="105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</row>
    <row r="71" spans="1:26" ht="15" customHeight="1" x14ac:dyDescent="0.25">
      <c r="A71" s="41"/>
      <c r="B71" s="165" t="s">
        <v>370</v>
      </c>
      <c r="C71" s="109"/>
      <c r="D71" s="160">
        <f ca="1">D70+D57+D44+D31+D18</f>
        <v>0</v>
      </c>
      <c r="E71" s="161"/>
      <c r="F71" s="116"/>
      <c r="G71" s="40" t="s">
        <v>202</v>
      </c>
      <c r="H71" s="105"/>
      <c r="I71" s="105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</row>
    <row r="72" spans="1:26" x14ac:dyDescent="0.25">
      <c r="A72" s="41"/>
      <c r="B72" s="41"/>
      <c r="C72" s="41"/>
      <c r="D72" s="41"/>
      <c r="E72" s="41"/>
      <c r="F72" s="116"/>
      <c r="G72" s="40" t="s">
        <v>355</v>
      </c>
      <c r="H72" s="136"/>
      <c r="I72" s="136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</row>
    <row r="73" spans="1:26" x14ac:dyDescent="0.25">
      <c r="A73" s="41"/>
      <c r="B73" s="41"/>
      <c r="C73" s="41"/>
      <c r="D73" s="41"/>
      <c r="E73" s="41"/>
      <c r="F73" s="116"/>
      <c r="G73" s="40" t="s">
        <v>383</v>
      </c>
      <c r="H73" s="105"/>
      <c r="I73" s="105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</row>
    <row r="74" spans="1:26" x14ac:dyDescent="0.25">
      <c r="A74" s="41"/>
      <c r="B74" s="41"/>
      <c r="C74" s="41"/>
      <c r="D74" s="41"/>
      <c r="E74" s="41"/>
      <c r="F74" s="116"/>
      <c r="G74" s="40" t="s">
        <v>209</v>
      </c>
      <c r="H74" s="105"/>
      <c r="I74" s="105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</row>
    <row r="75" spans="1:26" x14ac:dyDescent="0.25">
      <c r="A75" s="41"/>
      <c r="B75" s="41"/>
      <c r="C75" s="41"/>
      <c r="D75" s="41"/>
      <c r="E75" s="41"/>
      <c r="F75" s="116"/>
      <c r="G75" s="40" t="s">
        <v>516</v>
      </c>
      <c r="H75" s="128" t="str">
        <f>IF(H71="","",'Changement de situation'!H27)</f>
        <v/>
      </c>
      <c r="I75" s="128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</row>
    <row r="76" spans="1:26" ht="15" customHeight="1" x14ac:dyDescent="0.25">
      <c r="A76" s="41"/>
      <c r="B76" s="41"/>
      <c r="C76" s="41"/>
      <c r="D76" s="41"/>
      <c r="E76" s="41"/>
      <c r="F76" s="116"/>
      <c r="G76" s="69" t="s">
        <v>466</v>
      </c>
      <c r="H76" s="181" t="str">
        <f>IF(H71="","",'Changement de situation'!M27)</f>
        <v/>
      </c>
      <c r="I76" s="18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</row>
    <row r="77" spans="1:26" x14ac:dyDescent="0.25">
      <c r="A77" s="41"/>
      <c r="B77" s="41"/>
      <c r="C77" s="41"/>
      <c r="D77" s="41"/>
      <c r="E77" s="41"/>
      <c r="F77" s="116"/>
      <c r="G77" s="40" t="s">
        <v>216</v>
      </c>
      <c r="H77" s="171" t="str">
        <f>IF(H71="","",'Changement de situation'!N27)</f>
        <v/>
      </c>
      <c r="I77" s="17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</row>
    <row r="78" spans="1:26" x14ac:dyDescent="0.25">
      <c r="A78" s="41"/>
      <c r="B78" s="41"/>
      <c r="C78" s="41"/>
      <c r="D78" s="41"/>
      <c r="E78" s="41"/>
      <c r="F78" s="116"/>
      <c r="G78" s="40" t="s">
        <v>351</v>
      </c>
      <c r="H78" s="142"/>
      <c r="I78" s="142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</row>
    <row r="79" spans="1:26" x14ac:dyDescent="0.25">
      <c r="A79" s="41"/>
      <c r="B79" s="41"/>
      <c r="C79" s="41"/>
      <c r="D79" s="41"/>
      <c r="E79" s="41"/>
      <c r="F79" s="116"/>
      <c r="G79" s="40" t="s">
        <v>519</v>
      </c>
      <c r="H79" s="129" t="str">
        <f>IF(H74="","",'Changement de situation'!R27)</f>
        <v/>
      </c>
      <c r="I79" s="129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</row>
    <row r="80" spans="1:26" x14ac:dyDescent="0.25">
      <c r="A80" s="39"/>
      <c r="B80" s="39"/>
      <c r="C80" s="54"/>
      <c r="D80" s="41"/>
      <c r="E80" s="41"/>
      <c r="F80" s="116"/>
      <c r="G80" s="69" t="s">
        <v>467</v>
      </c>
      <c r="H80" s="180" t="str">
        <f>IF(H71="","",'Changement de situation'!R27)</f>
        <v/>
      </c>
      <c r="I80" s="180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</row>
    <row r="81" spans="1:26" x14ac:dyDescent="0.25">
      <c r="A81" s="41"/>
      <c r="B81" s="41"/>
      <c r="C81" s="54"/>
      <c r="D81" s="41"/>
      <c r="E81" s="41"/>
      <c r="F81" s="116"/>
      <c r="G81" s="40" t="s">
        <v>517</v>
      </c>
      <c r="H81" s="130">
        <f>IF(H74="",0,H72*H75*(H77+H78)*H79*'Changement de situation'!T27*361.9)</f>
        <v>0</v>
      </c>
      <c r="I81" s="130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</row>
    <row r="82" spans="1:26" x14ac:dyDescent="0.25">
      <c r="A82" s="41"/>
      <c r="B82" s="41"/>
      <c r="C82" s="54"/>
      <c r="D82" s="41"/>
      <c r="E82" s="41"/>
      <c r="F82" s="116"/>
      <c r="G82" s="83" t="s">
        <v>441</v>
      </c>
      <c r="H82" s="99">
        <f>IF(H74="",0,'Changement de situation'!U27)</f>
        <v>0</v>
      </c>
      <c r="I82" s="100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</row>
    <row r="83" spans="1:26" x14ac:dyDescent="0.25">
      <c r="A83" s="41"/>
      <c r="B83" s="41"/>
      <c r="C83" s="54"/>
      <c r="D83" s="41"/>
      <c r="E83" s="41"/>
      <c r="F83" s="111" t="s">
        <v>520</v>
      </c>
      <c r="G83" s="112"/>
      <c r="H83" s="113">
        <f ca="1">H81+H65+H49+H33+H18</f>
        <v>0</v>
      </c>
      <c r="I83" s="114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</row>
    <row r="84" spans="1:26" ht="15" customHeight="1" x14ac:dyDescent="0.25">
      <c r="A84" s="41"/>
      <c r="B84" s="41"/>
      <c r="C84" s="54"/>
      <c r="D84" s="41"/>
      <c r="E84" s="41"/>
      <c r="F84" s="184" t="str">
        <f>IF(H21="","Total ISS","Total ISS réévajustée")</f>
        <v>Total ISS</v>
      </c>
      <c r="G84" s="121"/>
      <c r="H84" s="160">
        <f ca="1">H82+H66+H50+H34+H18</f>
        <v>0</v>
      </c>
      <c r="I84" s="185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</row>
    <row r="85" spans="1:26" ht="15" customHeight="1" x14ac:dyDescent="0.25">
      <c r="A85" s="41"/>
      <c r="B85" s="41"/>
      <c r="C85" s="54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</row>
    <row r="86" spans="1:26" x14ac:dyDescent="0.25">
      <c r="A86" s="41"/>
      <c r="B86" s="41"/>
      <c r="C86" s="54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</row>
    <row r="87" spans="1:26" x14ac:dyDescent="0.25">
      <c r="A87" s="41"/>
      <c r="B87" s="41"/>
      <c r="C87" s="54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</row>
    <row r="88" spans="1:26" x14ac:dyDescent="0.25">
      <c r="A88" s="41"/>
      <c r="B88" s="41"/>
      <c r="C88" s="54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</row>
    <row r="89" spans="1:26" x14ac:dyDescent="0.25">
      <c r="A89" s="41"/>
      <c r="B89" s="41"/>
      <c r="C89" s="54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</row>
    <row r="90" spans="1:26" x14ac:dyDescent="0.25">
      <c r="A90" s="41"/>
      <c r="B90" s="41"/>
      <c r="C90" s="54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</row>
    <row r="91" spans="1:26" x14ac:dyDescent="0.25">
      <c r="A91" s="41"/>
      <c r="B91" s="41"/>
      <c r="C91" s="54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</row>
    <row r="92" spans="1:26" x14ac:dyDescent="0.25">
      <c r="A92" s="41"/>
      <c r="B92" s="41"/>
      <c r="C92" s="54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</row>
    <row r="93" spans="1:26" x14ac:dyDescent="0.25">
      <c r="A93" s="41"/>
      <c r="B93" s="41"/>
      <c r="C93" s="54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</row>
    <row r="94" spans="1:26" x14ac:dyDescent="0.25">
      <c r="A94" s="41"/>
      <c r="B94" s="41"/>
      <c r="C94" s="54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</row>
    <row r="95" spans="1:26" x14ac:dyDescent="0.25">
      <c r="A95" s="41"/>
      <c r="B95" s="41"/>
      <c r="C95" s="54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</row>
    <row r="96" spans="1:26" x14ac:dyDescent="0.25">
      <c r="A96" s="41"/>
      <c r="B96" s="41"/>
      <c r="C96" s="54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</row>
    <row r="97" spans="1:26" ht="15" customHeight="1" x14ac:dyDescent="0.25">
      <c r="A97" s="41"/>
      <c r="B97" s="41"/>
      <c r="C97" s="54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</row>
    <row r="98" spans="1:26" s="35" customFormat="1" x14ac:dyDescent="0.2">
      <c r="A98" s="41"/>
      <c r="B98" s="41"/>
      <c r="C98" s="54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38"/>
      <c r="Y98" s="38"/>
      <c r="Z98" s="38"/>
    </row>
    <row r="99" spans="1:26" x14ac:dyDescent="0.25">
      <c r="A99" s="39"/>
      <c r="B99" s="39"/>
      <c r="C99" s="54"/>
      <c r="D99" s="41"/>
      <c r="E99" s="41"/>
      <c r="F99" s="41"/>
      <c r="G99" s="41"/>
      <c r="H99" s="41"/>
      <c r="I99" s="41"/>
      <c r="J99" s="41"/>
      <c r="K99" s="39"/>
      <c r="L99" s="39"/>
      <c r="M99" s="39"/>
      <c r="N99" s="39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</row>
    <row r="100" spans="1:26" x14ac:dyDescent="0.25">
      <c r="A100" s="39"/>
      <c r="B100" s="39"/>
      <c r="C100" s="54"/>
      <c r="D100" s="41"/>
      <c r="E100" s="41"/>
      <c r="F100" s="41"/>
      <c r="G100" s="41"/>
      <c r="H100" s="41"/>
      <c r="I100" s="41"/>
      <c r="J100" s="41"/>
      <c r="K100" s="39"/>
      <c r="L100" s="39"/>
      <c r="M100" s="39"/>
      <c r="N100" s="39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</row>
    <row r="101" spans="1:26" x14ac:dyDescent="0.25">
      <c r="A101" s="39"/>
      <c r="B101" s="39"/>
      <c r="C101" s="54"/>
      <c r="D101" s="41"/>
      <c r="E101" s="41"/>
      <c r="F101" s="41"/>
      <c r="G101" s="41"/>
      <c r="H101" s="41"/>
      <c r="I101" s="41"/>
      <c r="J101" s="41"/>
      <c r="K101" s="39"/>
      <c r="L101" s="39"/>
      <c r="M101" s="39"/>
      <c r="N101" s="39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</row>
    <row r="102" spans="1:26" x14ac:dyDescent="0.25">
      <c r="A102" s="39"/>
      <c r="B102" s="39"/>
      <c r="C102" s="54"/>
      <c r="D102" s="41"/>
      <c r="E102" s="41"/>
      <c r="F102" s="41"/>
      <c r="G102" s="41"/>
      <c r="H102" s="41"/>
      <c r="I102" s="41"/>
      <c r="J102" s="41"/>
      <c r="K102" s="39"/>
      <c r="L102" s="39"/>
      <c r="M102" s="39"/>
      <c r="N102" s="39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</row>
    <row r="103" spans="1:26" x14ac:dyDescent="0.25">
      <c r="A103" s="39"/>
      <c r="B103" s="39"/>
      <c r="C103" s="54"/>
      <c r="D103" s="41"/>
      <c r="E103" s="41"/>
      <c r="F103" s="41"/>
      <c r="G103" s="41"/>
      <c r="H103" s="41"/>
      <c r="I103" s="41"/>
      <c r="J103" s="41"/>
      <c r="K103" s="39"/>
      <c r="L103" s="39"/>
      <c r="M103" s="39"/>
      <c r="N103" s="39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</row>
    <row r="104" spans="1:26" x14ac:dyDescent="0.25">
      <c r="A104" s="39"/>
      <c r="B104" s="39"/>
      <c r="C104" s="54"/>
      <c r="D104" s="41"/>
      <c r="E104" s="41"/>
      <c r="F104" s="41"/>
      <c r="G104" s="41"/>
      <c r="H104" s="41"/>
      <c r="I104" s="41"/>
      <c r="J104" s="41"/>
      <c r="K104" s="39"/>
      <c r="L104" s="39"/>
      <c r="M104" s="39"/>
      <c r="N104" s="39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</row>
    <row r="105" spans="1:26" x14ac:dyDescent="0.25">
      <c r="A105" s="39"/>
      <c r="B105" s="39"/>
      <c r="C105" s="54"/>
      <c r="D105" s="41"/>
      <c r="E105" s="41"/>
      <c r="F105" s="41"/>
      <c r="G105" s="41"/>
      <c r="H105" s="41"/>
      <c r="I105" s="41"/>
      <c r="J105" s="41"/>
      <c r="K105" s="39"/>
      <c r="L105" s="39"/>
      <c r="M105" s="39"/>
      <c r="N105" s="39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</row>
    <row r="106" spans="1:26" x14ac:dyDescent="0.25">
      <c r="A106" s="39"/>
      <c r="B106" s="39"/>
      <c r="C106" s="54"/>
      <c r="D106" s="41"/>
      <c r="E106" s="41"/>
      <c r="F106" s="41"/>
      <c r="G106" s="41"/>
      <c r="H106" s="41"/>
      <c r="I106" s="41"/>
      <c r="J106" s="41"/>
      <c r="K106" s="39"/>
      <c r="L106" s="39"/>
      <c r="M106" s="39"/>
      <c r="N106" s="39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</row>
    <row r="107" spans="1:26" x14ac:dyDescent="0.25">
      <c r="A107" s="39"/>
      <c r="B107" s="39"/>
      <c r="C107" s="54"/>
      <c r="D107" s="39"/>
      <c r="E107" s="39"/>
      <c r="F107" s="41"/>
      <c r="G107" s="41"/>
      <c r="H107" s="41"/>
      <c r="I107" s="41"/>
      <c r="J107" s="39"/>
      <c r="K107" s="39"/>
      <c r="L107" s="39"/>
      <c r="M107" s="39"/>
      <c r="N107" s="39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</row>
    <row r="108" spans="1:26" x14ac:dyDescent="0.25">
      <c r="A108" s="39"/>
      <c r="B108" s="39"/>
      <c r="C108" s="54"/>
      <c r="D108" s="39"/>
      <c r="E108" s="39"/>
      <c r="F108" s="41"/>
      <c r="G108" s="41"/>
      <c r="H108" s="41"/>
      <c r="I108" s="41"/>
      <c r="J108" s="39"/>
      <c r="K108" s="39"/>
      <c r="L108" s="39"/>
      <c r="M108" s="39"/>
      <c r="N108" s="39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</row>
    <row r="109" spans="1:26" x14ac:dyDescent="0.25">
      <c r="A109" s="39"/>
      <c r="B109" s="39"/>
      <c r="C109" s="54"/>
      <c r="D109" s="39"/>
      <c r="E109" s="39"/>
      <c r="F109" s="41"/>
      <c r="G109" s="41"/>
      <c r="H109" s="41"/>
      <c r="I109" s="41"/>
      <c r="J109" s="39"/>
      <c r="K109" s="39"/>
      <c r="L109" s="39"/>
      <c r="M109" s="39"/>
      <c r="N109" s="39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</row>
    <row r="110" spans="1:26" x14ac:dyDescent="0.25">
      <c r="A110" s="39"/>
      <c r="B110" s="39"/>
      <c r="C110" s="54"/>
      <c r="D110" s="39"/>
      <c r="E110" s="39"/>
      <c r="F110" s="41"/>
      <c r="G110" s="41"/>
      <c r="H110" s="41"/>
      <c r="I110" s="41"/>
      <c r="J110" s="39"/>
      <c r="K110" s="39"/>
      <c r="L110" s="39"/>
      <c r="M110" s="39"/>
      <c r="N110" s="39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</row>
    <row r="111" spans="1:26" ht="18" x14ac:dyDescent="0.25">
      <c r="B111" s="20"/>
      <c r="F111" s="84"/>
    </row>
    <row r="112" spans="1:26" s="35" customFormat="1" ht="18" x14ac:dyDescent="0.25">
      <c r="A112"/>
      <c r="B112" s="20"/>
      <c r="C112" s="53"/>
      <c r="E112"/>
      <c r="F112" s="84"/>
      <c r="J112"/>
      <c r="K112"/>
      <c r="L112"/>
      <c r="M112"/>
      <c r="N112"/>
      <c r="S112"/>
      <c r="T112"/>
      <c r="U112"/>
      <c r="V112"/>
      <c r="W112"/>
      <c r="X112"/>
      <c r="Y112"/>
      <c r="Z112"/>
    </row>
    <row r="113" spans="1:26" s="35" customFormat="1" ht="18" x14ac:dyDescent="0.25">
      <c r="A113"/>
      <c r="B113" s="20"/>
      <c r="C113" s="53"/>
      <c r="E113"/>
      <c r="F113" s="84"/>
      <c r="J113"/>
      <c r="K113"/>
      <c r="L113"/>
      <c r="M113"/>
      <c r="N113"/>
      <c r="S113"/>
      <c r="T113"/>
      <c r="U113"/>
      <c r="V113"/>
      <c r="W113"/>
      <c r="X113"/>
      <c r="Y113"/>
      <c r="Z113"/>
    </row>
    <row r="114" spans="1:26" s="35" customFormat="1" ht="18" x14ac:dyDescent="0.25">
      <c r="A114"/>
      <c r="B114" s="20"/>
      <c r="C114" s="53"/>
      <c r="E114"/>
      <c r="F114" s="84"/>
      <c r="J114"/>
      <c r="K114"/>
      <c r="L114"/>
      <c r="M114"/>
      <c r="N114"/>
      <c r="S114"/>
      <c r="T114"/>
      <c r="U114"/>
      <c r="V114"/>
      <c r="W114"/>
      <c r="X114"/>
      <c r="Y114"/>
      <c r="Z114"/>
    </row>
    <row r="115" spans="1:26" s="35" customFormat="1" ht="18" x14ac:dyDescent="0.25">
      <c r="A115"/>
      <c r="B115" s="20"/>
      <c r="C115" s="53"/>
      <c r="E115"/>
      <c r="F115" s="84"/>
      <c r="J115"/>
      <c r="K115"/>
      <c r="L115"/>
      <c r="M115"/>
      <c r="N115"/>
      <c r="S115"/>
      <c r="T115"/>
      <c r="U115"/>
      <c r="V115"/>
      <c r="W115"/>
      <c r="X115"/>
      <c r="Y115"/>
      <c r="Z115"/>
    </row>
    <row r="116" spans="1:26" s="35" customFormat="1" ht="18" x14ac:dyDescent="0.25">
      <c r="A116"/>
      <c r="B116" s="20"/>
      <c r="C116" s="53"/>
      <c r="E116"/>
      <c r="F116" s="84"/>
      <c r="J116"/>
      <c r="K116"/>
      <c r="L116"/>
      <c r="M116"/>
      <c r="N116"/>
      <c r="S116"/>
      <c r="T116"/>
      <c r="U116"/>
      <c r="V116"/>
      <c r="W116"/>
      <c r="X116"/>
      <c r="Y116"/>
      <c r="Z116"/>
    </row>
    <row r="117" spans="1:26" s="35" customFormat="1" ht="18" x14ac:dyDescent="0.25">
      <c r="A117"/>
      <c r="B117" s="20"/>
      <c r="C117" s="53"/>
      <c r="E117"/>
      <c r="J117"/>
      <c r="K117"/>
      <c r="L117"/>
      <c r="M117"/>
      <c r="N117"/>
      <c r="S117"/>
      <c r="T117"/>
      <c r="U117"/>
      <c r="V117"/>
      <c r="W117"/>
      <c r="X117"/>
      <c r="Y117"/>
      <c r="Z117"/>
    </row>
    <row r="118" spans="1:26" s="35" customFormat="1" ht="18" x14ac:dyDescent="0.25">
      <c r="A118"/>
      <c r="B118" s="20"/>
      <c r="C118" s="53"/>
      <c r="E118"/>
      <c r="F118"/>
      <c r="G118"/>
      <c r="H118"/>
      <c r="I118"/>
      <c r="J118"/>
      <c r="K118"/>
      <c r="L118"/>
      <c r="M118"/>
      <c r="N118"/>
      <c r="S118"/>
      <c r="T118"/>
      <c r="U118"/>
      <c r="V118"/>
      <c r="W118"/>
      <c r="X118"/>
      <c r="Y118"/>
      <c r="Z118"/>
    </row>
    <row r="119" spans="1:26" s="35" customFormat="1" ht="18" x14ac:dyDescent="0.25">
      <c r="A119"/>
      <c r="B119" s="20"/>
      <c r="C119" s="53"/>
      <c r="E119"/>
      <c r="F119"/>
      <c r="G119"/>
      <c r="H119"/>
      <c r="I119"/>
      <c r="J119"/>
      <c r="K119"/>
      <c r="L119"/>
      <c r="M119"/>
      <c r="N119"/>
      <c r="S119"/>
      <c r="T119"/>
      <c r="U119"/>
      <c r="V119"/>
      <c r="W119"/>
      <c r="X119"/>
      <c r="Y119"/>
      <c r="Z119"/>
    </row>
    <row r="120" spans="1:26" s="35" customFormat="1" ht="18" x14ac:dyDescent="0.25">
      <c r="A120"/>
      <c r="B120" s="20"/>
      <c r="C120" s="53"/>
      <c r="E120"/>
      <c r="F120"/>
      <c r="G120"/>
      <c r="H120"/>
      <c r="I120"/>
      <c r="J120"/>
      <c r="K120"/>
      <c r="L120"/>
      <c r="M120"/>
      <c r="N120"/>
      <c r="S120"/>
      <c r="T120"/>
      <c r="U120"/>
      <c r="V120"/>
      <c r="W120"/>
      <c r="X120"/>
      <c r="Y120"/>
      <c r="Z120"/>
    </row>
    <row r="121" spans="1:26" s="35" customFormat="1" ht="18" x14ac:dyDescent="0.25">
      <c r="A121"/>
      <c r="B121" s="20"/>
      <c r="C121" s="53"/>
      <c r="E121"/>
      <c r="F121"/>
      <c r="G121"/>
      <c r="H121"/>
      <c r="I121"/>
      <c r="J121"/>
      <c r="K121"/>
      <c r="L121"/>
      <c r="M121"/>
      <c r="N121"/>
      <c r="S121"/>
      <c r="T121"/>
      <c r="U121"/>
      <c r="V121"/>
      <c r="W121"/>
      <c r="X121"/>
      <c r="Y121"/>
      <c r="Z121"/>
    </row>
    <row r="122" spans="1:26" s="35" customFormat="1" ht="18" x14ac:dyDescent="0.25">
      <c r="A122"/>
      <c r="B122" s="20"/>
      <c r="C122" s="53"/>
      <c r="E122"/>
      <c r="F122"/>
      <c r="G122"/>
      <c r="H122"/>
      <c r="I122"/>
      <c r="J122"/>
      <c r="K122"/>
      <c r="L122"/>
      <c r="M122"/>
      <c r="N122"/>
      <c r="S122"/>
      <c r="T122"/>
      <c r="U122"/>
      <c r="V122"/>
      <c r="W122"/>
      <c r="X122"/>
      <c r="Y122"/>
      <c r="Z122"/>
    </row>
    <row r="123" spans="1:26" s="35" customFormat="1" ht="18" x14ac:dyDescent="0.25">
      <c r="A123"/>
      <c r="B123" s="20"/>
      <c r="C123" s="53"/>
      <c r="E123"/>
      <c r="F123"/>
      <c r="G123"/>
      <c r="H123"/>
      <c r="I123"/>
      <c r="J123"/>
      <c r="K123"/>
      <c r="L123"/>
      <c r="M123"/>
      <c r="N123"/>
      <c r="S123"/>
      <c r="T123"/>
      <c r="U123"/>
      <c r="V123"/>
      <c r="W123"/>
      <c r="X123"/>
      <c r="Y123"/>
      <c r="Z123"/>
    </row>
    <row r="124" spans="1:26" s="35" customFormat="1" ht="18" x14ac:dyDescent="0.25">
      <c r="A124"/>
      <c r="B124" s="20"/>
      <c r="C124" s="53"/>
      <c r="E124"/>
      <c r="F124"/>
      <c r="G124"/>
      <c r="H124"/>
      <c r="I124"/>
      <c r="J124"/>
      <c r="K124"/>
      <c r="L124"/>
      <c r="M124"/>
      <c r="N124"/>
      <c r="S124"/>
      <c r="T124"/>
      <c r="U124"/>
      <c r="V124"/>
      <c r="W124"/>
      <c r="X124"/>
      <c r="Y124"/>
      <c r="Z124"/>
    </row>
    <row r="125" spans="1:26" s="35" customFormat="1" ht="18" x14ac:dyDescent="0.25">
      <c r="A125"/>
      <c r="B125" s="20"/>
      <c r="C125" s="53"/>
      <c r="E125"/>
      <c r="F125"/>
      <c r="G125"/>
      <c r="H125"/>
      <c r="I125"/>
      <c r="J125"/>
      <c r="K125"/>
      <c r="L125"/>
      <c r="M125"/>
      <c r="N125"/>
      <c r="S125"/>
      <c r="T125"/>
      <c r="U125"/>
      <c r="V125"/>
      <c r="W125"/>
      <c r="X125"/>
      <c r="Y125"/>
      <c r="Z125"/>
    </row>
    <row r="126" spans="1:26" s="35" customFormat="1" ht="18" x14ac:dyDescent="0.25">
      <c r="A126"/>
      <c r="B126" s="20"/>
      <c r="C126" s="53"/>
      <c r="E126"/>
      <c r="F126"/>
      <c r="G126"/>
      <c r="H126"/>
      <c r="I126"/>
      <c r="J126"/>
      <c r="K126"/>
      <c r="L126"/>
      <c r="M126"/>
      <c r="N126"/>
      <c r="S126"/>
      <c r="T126"/>
      <c r="U126"/>
      <c r="V126"/>
      <c r="W126"/>
      <c r="X126"/>
      <c r="Y126"/>
      <c r="Z126"/>
    </row>
    <row r="127" spans="1:26" s="35" customFormat="1" ht="18" x14ac:dyDescent="0.25">
      <c r="A127"/>
      <c r="B127" s="20"/>
      <c r="C127" s="53"/>
      <c r="E127"/>
      <c r="F127"/>
      <c r="G127"/>
      <c r="H127"/>
      <c r="I127"/>
      <c r="J127"/>
      <c r="K127"/>
      <c r="L127"/>
      <c r="M127"/>
      <c r="N127"/>
      <c r="S127"/>
      <c r="T127"/>
      <c r="U127"/>
      <c r="V127"/>
      <c r="W127"/>
      <c r="X127"/>
      <c r="Y127"/>
      <c r="Z127"/>
    </row>
    <row r="128" spans="1:26" s="35" customFormat="1" ht="18" x14ac:dyDescent="0.25">
      <c r="A128"/>
      <c r="B128" s="20"/>
      <c r="C128" s="53"/>
      <c r="E128"/>
      <c r="F128"/>
      <c r="G128"/>
      <c r="H128"/>
      <c r="I128"/>
      <c r="J128"/>
      <c r="K128"/>
      <c r="L128"/>
      <c r="M128"/>
      <c r="N128"/>
      <c r="S128"/>
      <c r="T128"/>
      <c r="U128"/>
      <c r="V128"/>
      <c r="W128"/>
      <c r="X128"/>
      <c r="Y128"/>
      <c r="Z128"/>
    </row>
    <row r="129" spans="1:26" s="35" customFormat="1" ht="18" x14ac:dyDescent="0.25">
      <c r="A129"/>
      <c r="B129" s="20"/>
      <c r="C129" s="53"/>
      <c r="E129"/>
      <c r="F129"/>
      <c r="G129"/>
      <c r="H129"/>
      <c r="I129"/>
      <c r="J129"/>
      <c r="K129"/>
      <c r="L129"/>
      <c r="M129"/>
      <c r="N129"/>
      <c r="O129"/>
      <c r="P129" s="70"/>
      <c r="Q129" s="70"/>
      <c r="R129"/>
      <c r="S129"/>
      <c r="T129"/>
      <c r="U129"/>
      <c r="V129"/>
      <c r="W129"/>
      <c r="X129"/>
      <c r="Y129"/>
      <c r="Z129"/>
    </row>
    <row r="130" spans="1:26" s="35" customFormat="1" ht="18" x14ac:dyDescent="0.25">
      <c r="A130"/>
      <c r="B130" s="20"/>
      <c r="C130" s="53"/>
      <c r="E130"/>
      <c r="F130"/>
      <c r="G130"/>
      <c r="H130"/>
      <c r="I130"/>
      <c r="J130"/>
      <c r="K130"/>
      <c r="L130"/>
      <c r="M130"/>
      <c r="N130"/>
      <c r="O130"/>
      <c r="P130" s="70"/>
      <c r="Q130" s="70"/>
      <c r="R130"/>
      <c r="S130"/>
      <c r="T130"/>
      <c r="U130"/>
      <c r="V130"/>
      <c r="W130"/>
      <c r="X130"/>
      <c r="Y130"/>
      <c r="Z130"/>
    </row>
    <row r="131" spans="1:26" s="35" customFormat="1" ht="18" x14ac:dyDescent="0.25">
      <c r="A131"/>
      <c r="B131" s="20"/>
      <c r="C131" s="53"/>
      <c r="E131"/>
      <c r="F131"/>
      <c r="G131"/>
      <c r="H131"/>
      <c r="I131"/>
      <c r="J131"/>
      <c r="K131"/>
      <c r="L131"/>
      <c r="M131"/>
      <c r="N131"/>
      <c r="O131"/>
      <c r="P131" s="70"/>
      <c r="Q131" s="70"/>
      <c r="R131"/>
      <c r="S131"/>
      <c r="T131"/>
      <c r="U131"/>
      <c r="V131"/>
      <c r="W131"/>
      <c r="X131"/>
      <c r="Y131"/>
      <c r="Z131"/>
    </row>
    <row r="132" spans="1:26" s="35" customFormat="1" ht="18" x14ac:dyDescent="0.25">
      <c r="A132"/>
      <c r="B132" s="20"/>
      <c r="C132" s="53"/>
      <c r="E132"/>
      <c r="F132"/>
      <c r="G132"/>
      <c r="H132"/>
      <c r="I132"/>
      <c r="J132"/>
      <c r="K132"/>
      <c r="L132"/>
      <c r="M132"/>
      <c r="N132"/>
      <c r="O132"/>
      <c r="P132" s="70"/>
      <c r="Q132" s="70"/>
      <c r="R132"/>
      <c r="S132"/>
      <c r="T132"/>
      <c r="U132"/>
      <c r="V132"/>
      <c r="W132"/>
      <c r="X132"/>
      <c r="Y132"/>
      <c r="Z132"/>
    </row>
    <row r="133" spans="1:26" s="35" customFormat="1" ht="18" x14ac:dyDescent="0.25">
      <c r="A133"/>
      <c r="B133" s="20"/>
      <c r="C133" s="53"/>
      <c r="E133"/>
      <c r="F133"/>
      <c r="G133"/>
      <c r="H133"/>
      <c r="I133"/>
      <c r="J133"/>
      <c r="K133"/>
      <c r="L133"/>
      <c r="M133"/>
      <c r="N133"/>
      <c r="O133"/>
      <c r="P133" s="70"/>
      <c r="Q133" s="70"/>
      <c r="R133"/>
      <c r="S133"/>
      <c r="T133"/>
      <c r="U133"/>
      <c r="V133"/>
      <c r="W133"/>
      <c r="X133"/>
      <c r="Y133"/>
      <c r="Z133"/>
    </row>
    <row r="134" spans="1:26" s="35" customFormat="1" ht="18" x14ac:dyDescent="0.25">
      <c r="A134"/>
      <c r="B134" s="20"/>
      <c r="C134" s="53"/>
      <c r="E134"/>
      <c r="F134"/>
      <c r="G134"/>
      <c r="H134"/>
      <c r="I134"/>
      <c r="J134"/>
      <c r="K134"/>
      <c r="L134"/>
      <c r="M134"/>
      <c r="N134"/>
      <c r="O134"/>
      <c r="P134" s="70"/>
      <c r="Q134" s="70"/>
      <c r="R134"/>
      <c r="S134"/>
      <c r="T134"/>
      <c r="U134"/>
      <c r="V134"/>
      <c r="W134"/>
      <c r="X134"/>
      <c r="Y134"/>
      <c r="Z134"/>
    </row>
    <row r="135" spans="1:26" s="35" customFormat="1" ht="18" x14ac:dyDescent="0.25">
      <c r="A135"/>
      <c r="B135" s="20"/>
      <c r="C135" s="53"/>
      <c r="E135"/>
      <c r="F135"/>
      <c r="G135"/>
      <c r="H135"/>
      <c r="I135"/>
      <c r="J135"/>
      <c r="K135"/>
      <c r="L135"/>
      <c r="M135"/>
      <c r="N135"/>
      <c r="O135"/>
      <c r="P135" s="70"/>
      <c r="Q135" s="70"/>
      <c r="R135"/>
      <c r="S135"/>
      <c r="T135"/>
      <c r="U135"/>
      <c r="V135"/>
      <c r="W135"/>
      <c r="X135"/>
      <c r="Y135"/>
      <c r="Z135"/>
    </row>
    <row r="136" spans="1:26" s="35" customFormat="1" ht="18" x14ac:dyDescent="0.25">
      <c r="A136"/>
      <c r="B136" s="20"/>
      <c r="C136" s="53"/>
      <c r="E136"/>
      <c r="F136"/>
      <c r="G136"/>
      <c r="H136"/>
      <c r="I136"/>
      <c r="J136"/>
      <c r="K136"/>
      <c r="L136"/>
      <c r="M136"/>
      <c r="N136"/>
      <c r="O136"/>
      <c r="P136" s="70"/>
      <c r="Q136" s="70"/>
      <c r="R136"/>
      <c r="S136"/>
      <c r="T136"/>
      <c r="U136"/>
      <c r="V136"/>
      <c r="W136"/>
      <c r="X136"/>
      <c r="Y136"/>
      <c r="Z136"/>
    </row>
    <row r="137" spans="1:26" s="35" customFormat="1" ht="18" x14ac:dyDescent="0.25">
      <c r="A137"/>
      <c r="B137" s="20"/>
      <c r="C137" s="53"/>
      <c r="E137"/>
      <c r="F137"/>
      <c r="G137"/>
      <c r="H137"/>
      <c r="I137"/>
      <c r="J137"/>
      <c r="K137"/>
      <c r="L137"/>
      <c r="M137"/>
      <c r="N137"/>
      <c r="O137"/>
      <c r="P137" s="70"/>
      <c r="Q137" s="70"/>
      <c r="R137"/>
      <c r="S137"/>
      <c r="T137"/>
      <c r="U137"/>
      <c r="V137"/>
      <c r="W137"/>
      <c r="X137"/>
      <c r="Y137"/>
      <c r="Z137"/>
    </row>
    <row r="138" spans="1:26" s="35" customFormat="1" ht="18" x14ac:dyDescent="0.25">
      <c r="A138"/>
      <c r="B138" s="20"/>
      <c r="C138" s="53"/>
      <c r="E138"/>
      <c r="F138"/>
      <c r="G138"/>
      <c r="H138"/>
      <c r="I138"/>
      <c r="J138"/>
      <c r="K138"/>
      <c r="L138"/>
      <c r="M138"/>
      <c r="N138"/>
      <c r="O138"/>
      <c r="P138" s="70"/>
      <c r="Q138" s="70"/>
      <c r="R138"/>
      <c r="S138"/>
      <c r="T138"/>
      <c r="U138"/>
      <c r="V138"/>
      <c r="W138"/>
      <c r="X138"/>
      <c r="Y138"/>
      <c r="Z138"/>
    </row>
    <row r="139" spans="1:26" s="35" customFormat="1" ht="18" x14ac:dyDescent="0.25">
      <c r="A139"/>
      <c r="B139" s="20"/>
      <c r="C139" s="53"/>
      <c r="E139"/>
      <c r="F139"/>
      <c r="G139"/>
      <c r="H139"/>
      <c r="I139"/>
      <c r="J139"/>
      <c r="K139"/>
      <c r="L139"/>
      <c r="M139"/>
      <c r="N139"/>
      <c r="O139"/>
      <c r="P139" s="70"/>
      <c r="Q139" s="70"/>
      <c r="R139"/>
      <c r="S139"/>
      <c r="T139"/>
      <c r="U139"/>
      <c r="V139"/>
      <c r="W139"/>
      <c r="X139"/>
      <c r="Y139"/>
      <c r="Z139"/>
    </row>
    <row r="140" spans="1:26" s="35" customFormat="1" ht="18" x14ac:dyDescent="0.25">
      <c r="A140"/>
      <c r="B140" s="20"/>
      <c r="C140" s="53"/>
      <c r="E140"/>
      <c r="F140"/>
      <c r="G140"/>
      <c r="H140"/>
      <c r="I140"/>
      <c r="J140"/>
      <c r="K140"/>
      <c r="L140"/>
      <c r="M140"/>
      <c r="N140"/>
      <c r="O140"/>
      <c r="P140" s="70"/>
      <c r="Q140" s="70"/>
      <c r="R140"/>
      <c r="S140"/>
      <c r="T140"/>
      <c r="U140"/>
      <c r="V140"/>
      <c r="W140"/>
      <c r="X140"/>
      <c r="Y140"/>
      <c r="Z140"/>
    </row>
    <row r="141" spans="1:26" s="35" customFormat="1" ht="18" x14ac:dyDescent="0.25">
      <c r="A141"/>
      <c r="B141" s="20"/>
      <c r="C141" s="53"/>
      <c r="E141"/>
      <c r="F141"/>
      <c r="G141"/>
      <c r="H141"/>
      <c r="I141"/>
      <c r="J141"/>
      <c r="K141"/>
      <c r="L141"/>
      <c r="M141"/>
      <c r="N141"/>
      <c r="O141"/>
      <c r="P141" s="70"/>
      <c r="Q141" s="70"/>
      <c r="R141"/>
      <c r="S141"/>
      <c r="T141"/>
      <c r="U141"/>
      <c r="V141"/>
      <c r="W141"/>
      <c r="X141"/>
      <c r="Y141"/>
      <c r="Z141"/>
    </row>
    <row r="142" spans="1:26" s="35" customFormat="1" ht="18" x14ac:dyDescent="0.25">
      <c r="A142"/>
      <c r="B142" s="20"/>
      <c r="C142" s="53"/>
      <c r="E142"/>
      <c r="F142"/>
      <c r="G142"/>
      <c r="H142"/>
      <c r="I142"/>
      <c r="J142"/>
      <c r="K142"/>
      <c r="L142"/>
      <c r="M142"/>
      <c r="N142"/>
      <c r="O142"/>
      <c r="P142" s="70"/>
      <c r="Q142" s="70"/>
      <c r="R142"/>
      <c r="S142"/>
      <c r="T142"/>
      <c r="U142"/>
      <c r="V142"/>
      <c r="W142"/>
      <c r="X142"/>
      <c r="Y142"/>
      <c r="Z142"/>
    </row>
    <row r="143" spans="1:26" s="35" customFormat="1" ht="18" x14ac:dyDescent="0.25">
      <c r="A143"/>
      <c r="B143" s="20"/>
      <c r="C143" s="53"/>
      <c r="E143"/>
      <c r="F143"/>
      <c r="G143"/>
      <c r="H143"/>
      <c r="I143"/>
      <c r="J143"/>
      <c r="K143"/>
      <c r="L143"/>
      <c r="M143"/>
      <c r="N143"/>
      <c r="O143"/>
      <c r="P143" s="70"/>
      <c r="Q143" s="70"/>
      <c r="R143"/>
      <c r="S143"/>
      <c r="T143"/>
      <c r="U143"/>
      <c r="V143"/>
      <c r="W143"/>
      <c r="X143"/>
      <c r="Y143"/>
      <c r="Z143"/>
    </row>
    <row r="144" spans="1:26" s="35" customFormat="1" ht="18" x14ac:dyDescent="0.25">
      <c r="A144"/>
      <c r="B144" s="20"/>
      <c r="C144" s="53"/>
      <c r="E144"/>
      <c r="F144"/>
      <c r="G144"/>
      <c r="H144"/>
      <c r="I144"/>
      <c r="J144"/>
      <c r="K144"/>
      <c r="L144"/>
      <c r="M144"/>
      <c r="N144"/>
      <c r="O144"/>
      <c r="P144" s="70"/>
      <c r="Q144" s="70"/>
      <c r="R144"/>
      <c r="S144"/>
      <c r="T144"/>
      <c r="U144"/>
      <c r="V144"/>
      <c r="W144"/>
      <c r="X144"/>
      <c r="Y144"/>
      <c r="Z144"/>
    </row>
    <row r="145" spans="1:26" s="35" customFormat="1" ht="18" x14ac:dyDescent="0.25">
      <c r="A145"/>
      <c r="B145" s="20"/>
      <c r="C145" s="53"/>
      <c r="E145"/>
      <c r="F145"/>
      <c r="G145"/>
      <c r="H145"/>
      <c r="I145"/>
      <c r="J145"/>
      <c r="K145"/>
      <c r="L145"/>
      <c r="M145"/>
      <c r="N145"/>
      <c r="O145"/>
      <c r="P145" s="70"/>
      <c r="Q145" s="70"/>
      <c r="R145"/>
      <c r="S145"/>
      <c r="T145"/>
      <c r="U145"/>
      <c r="V145"/>
      <c r="W145"/>
      <c r="X145"/>
      <c r="Y145"/>
      <c r="Z145"/>
    </row>
    <row r="146" spans="1:26" s="35" customFormat="1" ht="18" x14ac:dyDescent="0.25">
      <c r="A146"/>
      <c r="B146" s="20"/>
      <c r="C146" s="53"/>
      <c r="E146"/>
      <c r="F146"/>
      <c r="G146"/>
      <c r="H146"/>
      <c r="I146"/>
      <c r="J146"/>
      <c r="K146"/>
      <c r="L146"/>
      <c r="M146"/>
      <c r="N146"/>
      <c r="O146"/>
      <c r="P146" s="70"/>
      <c r="Q146" s="70"/>
      <c r="R146"/>
      <c r="S146"/>
      <c r="T146"/>
      <c r="U146"/>
      <c r="V146"/>
      <c r="W146"/>
      <c r="X146"/>
      <c r="Y146"/>
      <c r="Z146"/>
    </row>
    <row r="147" spans="1:26" s="35" customFormat="1" ht="18" x14ac:dyDescent="0.25">
      <c r="A147"/>
      <c r="B147" s="20"/>
      <c r="C147" s="53"/>
      <c r="E147"/>
      <c r="F147"/>
      <c r="G147"/>
      <c r="H147"/>
      <c r="I147"/>
      <c r="J147"/>
      <c r="K147"/>
      <c r="L147"/>
      <c r="M147"/>
      <c r="N147"/>
      <c r="O147"/>
      <c r="P147" s="70"/>
      <c r="Q147" s="70"/>
      <c r="R147"/>
      <c r="S147"/>
      <c r="T147"/>
      <c r="U147"/>
      <c r="V147"/>
      <c r="W147"/>
      <c r="X147"/>
      <c r="Y147"/>
      <c r="Z147"/>
    </row>
    <row r="148" spans="1:26" s="35" customFormat="1" ht="18" x14ac:dyDescent="0.25">
      <c r="A148"/>
      <c r="B148" s="20"/>
      <c r="C148" s="53"/>
      <c r="E148"/>
      <c r="F148"/>
      <c r="G148"/>
      <c r="H148"/>
      <c r="I148"/>
      <c r="J148"/>
      <c r="K148"/>
      <c r="L148"/>
      <c r="M148"/>
      <c r="N148"/>
      <c r="O148"/>
      <c r="P148" s="70"/>
      <c r="Q148" s="70"/>
      <c r="R148"/>
      <c r="S148"/>
      <c r="T148"/>
      <c r="U148"/>
      <c r="V148"/>
      <c r="W148"/>
      <c r="X148"/>
      <c r="Y148"/>
      <c r="Z148"/>
    </row>
    <row r="149" spans="1:26" s="35" customFormat="1" ht="18" x14ac:dyDescent="0.25">
      <c r="A149"/>
      <c r="B149" s="20"/>
      <c r="C149" s="53"/>
      <c r="E149"/>
      <c r="F149"/>
      <c r="G149"/>
      <c r="H149"/>
      <c r="I149"/>
      <c r="J149"/>
      <c r="K149"/>
      <c r="L149"/>
      <c r="M149"/>
      <c r="N149"/>
      <c r="O149"/>
      <c r="P149" s="70"/>
      <c r="Q149" s="70"/>
      <c r="R149"/>
      <c r="S149"/>
      <c r="T149"/>
      <c r="U149"/>
      <c r="V149"/>
      <c r="W149"/>
      <c r="X149"/>
      <c r="Y149"/>
      <c r="Z149"/>
    </row>
    <row r="150" spans="1:26" s="35" customFormat="1" ht="18" x14ac:dyDescent="0.25">
      <c r="A150"/>
      <c r="B150" s="20"/>
      <c r="C150" s="53"/>
      <c r="E150"/>
      <c r="F150"/>
      <c r="G150"/>
      <c r="H150"/>
      <c r="I150"/>
      <c r="J150"/>
      <c r="K150"/>
      <c r="L150"/>
      <c r="M150"/>
      <c r="N150"/>
      <c r="O150"/>
      <c r="P150" s="70"/>
      <c r="Q150" s="70"/>
      <c r="R150"/>
      <c r="S150"/>
      <c r="T150"/>
      <c r="U150"/>
      <c r="V150"/>
      <c r="W150"/>
      <c r="X150"/>
      <c r="Y150"/>
      <c r="Z150"/>
    </row>
    <row r="151" spans="1:26" s="35" customFormat="1" ht="18" x14ac:dyDescent="0.25">
      <c r="A151"/>
      <c r="B151" s="20"/>
      <c r="C151" s="53"/>
      <c r="E151"/>
      <c r="F151"/>
      <c r="G151"/>
      <c r="H151"/>
      <c r="I151"/>
      <c r="J151"/>
      <c r="K151"/>
      <c r="L151"/>
      <c r="M151"/>
      <c r="N151"/>
      <c r="O151"/>
      <c r="P151" s="70"/>
      <c r="Q151" s="70"/>
      <c r="R151"/>
      <c r="S151"/>
      <c r="T151"/>
      <c r="U151"/>
      <c r="V151"/>
      <c r="W151"/>
      <c r="X151"/>
      <c r="Y151"/>
      <c r="Z151"/>
    </row>
    <row r="152" spans="1:26" s="35" customFormat="1" ht="18" x14ac:dyDescent="0.25">
      <c r="A152"/>
      <c r="B152" s="20"/>
      <c r="C152" s="53"/>
      <c r="E152"/>
      <c r="F152"/>
      <c r="G152"/>
      <c r="H152"/>
      <c r="I152"/>
      <c r="J152"/>
      <c r="K152"/>
      <c r="L152"/>
      <c r="M152"/>
      <c r="N152"/>
      <c r="O152"/>
      <c r="P152" s="70"/>
      <c r="Q152" s="70"/>
      <c r="R152"/>
      <c r="S152"/>
      <c r="T152"/>
      <c r="U152"/>
      <c r="V152"/>
      <c r="W152"/>
      <c r="X152"/>
      <c r="Y152"/>
      <c r="Z152"/>
    </row>
    <row r="153" spans="1:26" s="35" customFormat="1" ht="18" x14ac:dyDescent="0.25">
      <c r="A153"/>
      <c r="B153" s="20"/>
      <c r="C153" s="53"/>
      <c r="E153"/>
      <c r="F153"/>
      <c r="G153"/>
      <c r="H153"/>
      <c r="I153"/>
      <c r="J153"/>
      <c r="K153"/>
      <c r="L153"/>
      <c r="M153"/>
      <c r="N153"/>
      <c r="O153"/>
      <c r="P153" s="70"/>
      <c r="Q153" s="70"/>
      <c r="R153"/>
      <c r="S153"/>
      <c r="T153"/>
      <c r="U153"/>
      <c r="V153"/>
      <c r="W153"/>
      <c r="X153"/>
      <c r="Y153"/>
      <c r="Z153"/>
    </row>
    <row r="154" spans="1:26" s="35" customFormat="1" ht="18" x14ac:dyDescent="0.25">
      <c r="A154"/>
      <c r="B154" s="20"/>
      <c r="C154" s="53"/>
      <c r="E154"/>
      <c r="F154"/>
      <c r="G154"/>
      <c r="H154"/>
      <c r="I154"/>
      <c r="J154"/>
      <c r="K154"/>
      <c r="L154"/>
      <c r="M154"/>
      <c r="N154"/>
      <c r="O154"/>
      <c r="P154" s="70"/>
      <c r="Q154" s="70"/>
      <c r="R154"/>
      <c r="S154"/>
      <c r="T154"/>
      <c r="U154"/>
      <c r="V154"/>
      <c r="W154"/>
      <c r="X154"/>
      <c r="Y154"/>
      <c r="Z154"/>
    </row>
    <row r="155" spans="1:26" s="35" customFormat="1" ht="18" x14ac:dyDescent="0.25">
      <c r="A155"/>
      <c r="B155" s="20"/>
      <c r="C155" s="53"/>
      <c r="E155"/>
      <c r="F155"/>
      <c r="G155"/>
      <c r="H155"/>
      <c r="I155"/>
      <c r="J155"/>
      <c r="K155"/>
      <c r="L155"/>
      <c r="M155"/>
      <c r="N155"/>
      <c r="O155"/>
      <c r="P155" s="70"/>
      <c r="Q155" s="70"/>
      <c r="R155"/>
      <c r="S155"/>
      <c r="T155"/>
      <c r="U155"/>
      <c r="V155"/>
      <c r="W155"/>
      <c r="X155"/>
      <c r="Y155"/>
      <c r="Z155"/>
    </row>
    <row r="156" spans="1:26" s="35" customFormat="1" ht="18" x14ac:dyDescent="0.25">
      <c r="A156"/>
      <c r="B156" s="20"/>
      <c r="C156" s="53"/>
      <c r="E156"/>
      <c r="F156"/>
      <c r="G156"/>
      <c r="H156"/>
      <c r="I156"/>
      <c r="J156"/>
      <c r="K156"/>
      <c r="L156"/>
      <c r="M156"/>
      <c r="N156"/>
      <c r="O156"/>
      <c r="P156" s="70"/>
      <c r="Q156" s="70"/>
      <c r="R156"/>
      <c r="S156"/>
      <c r="T156"/>
      <c r="U156"/>
      <c r="V156"/>
      <c r="W156"/>
      <c r="X156"/>
      <c r="Y156"/>
      <c r="Z156"/>
    </row>
    <row r="157" spans="1:26" s="35" customFormat="1" ht="18" x14ac:dyDescent="0.25">
      <c r="A157"/>
      <c r="B157" s="20"/>
      <c r="C157" s="53"/>
      <c r="E157"/>
      <c r="F157"/>
      <c r="G157"/>
      <c r="H157"/>
      <c r="I157"/>
      <c r="J157"/>
      <c r="K157"/>
      <c r="L157"/>
      <c r="M157"/>
      <c r="N157"/>
      <c r="O157"/>
      <c r="P157" s="70"/>
      <c r="Q157" s="70"/>
      <c r="R157"/>
      <c r="S157"/>
      <c r="T157"/>
      <c r="U157"/>
      <c r="V157"/>
      <c r="W157"/>
      <c r="X157"/>
      <c r="Y157"/>
      <c r="Z157"/>
    </row>
    <row r="158" spans="1:26" s="35" customFormat="1" ht="18" x14ac:dyDescent="0.25">
      <c r="A158"/>
      <c r="B158" s="20"/>
      <c r="C158" s="53"/>
      <c r="E158"/>
      <c r="F158"/>
      <c r="G158"/>
      <c r="H158"/>
      <c r="I158"/>
      <c r="J158"/>
      <c r="K158"/>
      <c r="L158"/>
      <c r="M158"/>
      <c r="N158"/>
      <c r="O158"/>
      <c r="P158" s="70"/>
      <c r="Q158" s="70"/>
      <c r="R158"/>
      <c r="S158"/>
      <c r="T158"/>
      <c r="U158"/>
      <c r="V158"/>
      <c r="W158"/>
      <c r="X158"/>
      <c r="Y158"/>
      <c r="Z158"/>
    </row>
    <row r="159" spans="1:26" s="35" customFormat="1" ht="18" x14ac:dyDescent="0.25">
      <c r="A159"/>
      <c r="B159" s="20"/>
      <c r="C159" s="53"/>
      <c r="E159"/>
      <c r="F159"/>
      <c r="G159"/>
      <c r="H159"/>
      <c r="I159"/>
      <c r="J159"/>
      <c r="K159"/>
      <c r="L159"/>
      <c r="M159"/>
      <c r="N159"/>
      <c r="O159"/>
      <c r="P159" s="70"/>
      <c r="Q159" s="70"/>
      <c r="R159"/>
      <c r="S159"/>
      <c r="T159"/>
      <c r="U159"/>
      <c r="V159"/>
      <c r="W159"/>
      <c r="X159"/>
      <c r="Y159"/>
      <c r="Z159"/>
    </row>
    <row r="160" spans="1:26" s="35" customFormat="1" ht="18" x14ac:dyDescent="0.25">
      <c r="A160"/>
      <c r="B160" s="20"/>
      <c r="C160" s="53"/>
      <c r="E160"/>
      <c r="F160"/>
      <c r="G160"/>
      <c r="H160"/>
      <c r="I160"/>
      <c r="J160"/>
      <c r="K160"/>
      <c r="L160"/>
      <c r="M160"/>
      <c r="N160"/>
      <c r="O160"/>
      <c r="P160" s="70"/>
      <c r="Q160" s="70"/>
      <c r="R160"/>
      <c r="S160"/>
      <c r="T160"/>
      <c r="U160"/>
      <c r="V160"/>
      <c r="W160"/>
      <c r="X160"/>
      <c r="Y160"/>
      <c r="Z160"/>
    </row>
    <row r="161" spans="1:26" s="35" customFormat="1" ht="18" x14ac:dyDescent="0.25">
      <c r="A161"/>
      <c r="B161" s="20"/>
      <c r="C161" s="53"/>
      <c r="E161"/>
      <c r="F161"/>
      <c r="G161"/>
      <c r="H161"/>
      <c r="I161"/>
      <c r="J161"/>
      <c r="K161"/>
      <c r="L161"/>
      <c r="M161"/>
      <c r="N161"/>
      <c r="O161"/>
      <c r="P161" s="70"/>
      <c r="Q161" s="70"/>
      <c r="R161"/>
      <c r="S161"/>
      <c r="T161"/>
      <c r="U161"/>
      <c r="V161"/>
      <c r="W161"/>
      <c r="X161"/>
      <c r="Y161"/>
      <c r="Z161"/>
    </row>
    <row r="162" spans="1:26" s="35" customFormat="1" ht="18" x14ac:dyDescent="0.25">
      <c r="A162"/>
      <c r="B162" s="20"/>
      <c r="C162" s="53"/>
      <c r="E162"/>
      <c r="F162"/>
      <c r="G162"/>
      <c r="H162"/>
      <c r="I162"/>
      <c r="J162"/>
      <c r="K162"/>
      <c r="L162"/>
      <c r="M162"/>
      <c r="N162"/>
      <c r="O162"/>
      <c r="P162" s="70"/>
      <c r="Q162" s="70"/>
      <c r="R162"/>
      <c r="S162"/>
      <c r="T162"/>
      <c r="U162"/>
      <c r="V162"/>
      <c r="W162"/>
      <c r="X162"/>
      <c r="Y162"/>
      <c r="Z162"/>
    </row>
    <row r="163" spans="1:26" s="35" customFormat="1" ht="18" x14ac:dyDescent="0.25">
      <c r="A163"/>
      <c r="B163" s="20"/>
      <c r="C163" s="53"/>
      <c r="E163"/>
      <c r="F163"/>
      <c r="G163"/>
      <c r="H163"/>
      <c r="I163"/>
      <c r="J163"/>
      <c r="K163"/>
      <c r="L163"/>
      <c r="M163"/>
      <c r="N163"/>
      <c r="O163"/>
      <c r="P163" s="70"/>
      <c r="Q163" s="70"/>
      <c r="R163"/>
      <c r="S163"/>
      <c r="T163"/>
      <c r="U163"/>
      <c r="V163"/>
      <c r="W163"/>
      <c r="X163"/>
      <c r="Y163"/>
      <c r="Z163"/>
    </row>
    <row r="164" spans="1:26" s="35" customFormat="1" ht="18" x14ac:dyDescent="0.25">
      <c r="A164"/>
      <c r="B164" s="20"/>
      <c r="C164" s="53"/>
      <c r="E164"/>
      <c r="F164"/>
      <c r="G164"/>
      <c r="H164"/>
      <c r="I164"/>
      <c r="J164"/>
      <c r="K164"/>
      <c r="L164"/>
      <c r="M164"/>
      <c r="N164"/>
      <c r="O164"/>
      <c r="P164" s="70"/>
      <c r="Q164" s="70"/>
      <c r="R164"/>
      <c r="S164"/>
      <c r="T164"/>
      <c r="U164"/>
      <c r="V164"/>
      <c r="W164"/>
      <c r="X164"/>
      <c r="Y164"/>
      <c r="Z164"/>
    </row>
    <row r="165" spans="1:26" s="35" customFormat="1" ht="18" x14ac:dyDescent="0.25">
      <c r="A165"/>
      <c r="B165" s="20"/>
      <c r="C165" s="53"/>
      <c r="E165"/>
      <c r="F165"/>
      <c r="G165"/>
      <c r="H165"/>
      <c r="I165"/>
      <c r="J165"/>
      <c r="K165"/>
      <c r="L165"/>
      <c r="M165"/>
      <c r="N165"/>
      <c r="O165"/>
      <c r="P165" s="70"/>
      <c r="Q165" s="70"/>
      <c r="R165"/>
      <c r="S165"/>
      <c r="T165"/>
      <c r="U165"/>
      <c r="V165"/>
      <c r="W165"/>
      <c r="X165"/>
      <c r="Y165"/>
      <c r="Z165"/>
    </row>
    <row r="166" spans="1:26" s="35" customFormat="1" ht="18" x14ac:dyDescent="0.25">
      <c r="A166"/>
      <c r="B166" s="20"/>
      <c r="C166" s="53"/>
      <c r="E166"/>
      <c r="F166"/>
      <c r="G166"/>
      <c r="H166"/>
      <c r="I166"/>
      <c r="J166"/>
      <c r="K166"/>
      <c r="L166"/>
      <c r="M166"/>
      <c r="N166"/>
      <c r="O166"/>
      <c r="P166" s="70"/>
      <c r="Q166" s="70"/>
      <c r="R166"/>
      <c r="S166"/>
      <c r="T166"/>
      <c r="U166"/>
      <c r="V166"/>
      <c r="W166"/>
      <c r="X166"/>
      <c r="Y166"/>
      <c r="Z166"/>
    </row>
    <row r="167" spans="1:26" s="35" customFormat="1" ht="18" x14ac:dyDescent="0.25">
      <c r="A167"/>
      <c r="B167" s="20"/>
      <c r="C167" s="53"/>
      <c r="E167"/>
      <c r="F167"/>
      <c r="G167"/>
      <c r="H167"/>
      <c r="I167"/>
      <c r="J167"/>
      <c r="K167"/>
      <c r="L167"/>
      <c r="M167"/>
      <c r="N167"/>
      <c r="O167"/>
      <c r="P167" s="70"/>
      <c r="Q167" s="70"/>
      <c r="R167"/>
      <c r="S167"/>
      <c r="T167"/>
      <c r="U167"/>
      <c r="V167"/>
      <c r="W167"/>
      <c r="X167"/>
      <c r="Y167"/>
      <c r="Z167"/>
    </row>
    <row r="168" spans="1:26" s="35" customFormat="1" ht="18" x14ac:dyDescent="0.25">
      <c r="A168"/>
      <c r="B168" s="20"/>
      <c r="C168" s="53"/>
      <c r="E168"/>
      <c r="F168"/>
      <c r="G168"/>
      <c r="H168"/>
      <c r="I168"/>
      <c r="J168"/>
      <c r="K168"/>
      <c r="L168"/>
      <c r="M168"/>
      <c r="N168"/>
      <c r="O168"/>
      <c r="P168" s="70"/>
      <c r="Q168" s="70"/>
      <c r="R168"/>
      <c r="S168"/>
      <c r="T168"/>
      <c r="U168"/>
      <c r="V168"/>
      <c r="W168"/>
      <c r="X168"/>
      <c r="Y168"/>
      <c r="Z168"/>
    </row>
    <row r="169" spans="1:26" s="35" customFormat="1" ht="18" x14ac:dyDescent="0.25">
      <c r="A169"/>
      <c r="B169" s="20"/>
      <c r="C169" s="53"/>
      <c r="E169"/>
      <c r="F169"/>
      <c r="G169"/>
      <c r="H169"/>
      <c r="I169"/>
      <c r="J169"/>
      <c r="K169"/>
      <c r="L169"/>
      <c r="M169"/>
      <c r="N169"/>
      <c r="O169"/>
      <c r="P169" s="70"/>
      <c r="Q169" s="70"/>
      <c r="R169"/>
      <c r="S169"/>
      <c r="T169"/>
      <c r="U169"/>
      <c r="V169"/>
      <c r="W169"/>
      <c r="X169"/>
      <c r="Y169"/>
      <c r="Z169"/>
    </row>
    <row r="170" spans="1:26" s="35" customFormat="1" ht="18" x14ac:dyDescent="0.25">
      <c r="A170"/>
      <c r="B170" s="20"/>
      <c r="C170" s="53"/>
      <c r="E170"/>
      <c r="F170"/>
      <c r="G170"/>
      <c r="H170"/>
      <c r="I170"/>
      <c r="J170"/>
      <c r="K170"/>
      <c r="L170"/>
      <c r="M170"/>
      <c r="N170"/>
      <c r="O170"/>
      <c r="P170" s="70"/>
      <c r="Q170" s="70"/>
      <c r="R170"/>
      <c r="S170"/>
      <c r="T170"/>
      <c r="U170"/>
      <c r="V170"/>
      <c r="W170"/>
      <c r="X170"/>
      <c r="Y170"/>
      <c r="Z170"/>
    </row>
    <row r="171" spans="1:26" s="35" customFormat="1" ht="18" x14ac:dyDescent="0.25">
      <c r="A171"/>
      <c r="B171" s="20"/>
      <c r="C171" s="53"/>
      <c r="E171"/>
      <c r="F171"/>
      <c r="G171"/>
      <c r="H171"/>
      <c r="I171"/>
      <c r="J171"/>
      <c r="K171"/>
      <c r="L171"/>
      <c r="M171"/>
      <c r="N171"/>
      <c r="O171"/>
      <c r="P171" s="70"/>
      <c r="Q171" s="70"/>
      <c r="R171"/>
      <c r="S171"/>
      <c r="T171"/>
      <c r="U171"/>
      <c r="V171"/>
      <c r="W171"/>
      <c r="X171"/>
      <c r="Y171"/>
      <c r="Z171"/>
    </row>
    <row r="172" spans="1:26" s="35" customFormat="1" ht="18" x14ac:dyDescent="0.25">
      <c r="A172"/>
      <c r="B172" s="20"/>
      <c r="C172" s="53"/>
      <c r="E172"/>
      <c r="F172"/>
      <c r="G172"/>
      <c r="H172"/>
      <c r="I172"/>
      <c r="J172"/>
      <c r="K172"/>
      <c r="L172"/>
      <c r="M172"/>
      <c r="N172"/>
      <c r="O172"/>
      <c r="P172" s="70"/>
      <c r="Q172" s="70"/>
      <c r="R172"/>
      <c r="S172"/>
      <c r="T172"/>
      <c r="U172"/>
      <c r="V172"/>
      <c r="W172"/>
      <c r="X172"/>
      <c r="Y172"/>
      <c r="Z172"/>
    </row>
    <row r="173" spans="1:26" s="35" customFormat="1" ht="18" x14ac:dyDescent="0.25">
      <c r="A173"/>
      <c r="B173" s="20"/>
      <c r="C173" s="53"/>
      <c r="E173"/>
      <c r="F173"/>
      <c r="G173"/>
      <c r="H173"/>
      <c r="I173"/>
      <c r="J173"/>
      <c r="K173"/>
      <c r="L173"/>
      <c r="M173"/>
      <c r="N173"/>
      <c r="O173"/>
      <c r="P173" s="70"/>
      <c r="Q173" s="70"/>
      <c r="R173"/>
      <c r="S173"/>
      <c r="T173"/>
      <c r="U173"/>
      <c r="V173"/>
      <c r="W173"/>
      <c r="X173"/>
      <c r="Y173"/>
      <c r="Z173"/>
    </row>
    <row r="174" spans="1:26" s="35" customFormat="1" ht="18" x14ac:dyDescent="0.25">
      <c r="A174"/>
      <c r="B174" s="20"/>
      <c r="C174" s="53"/>
      <c r="E174"/>
      <c r="F174"/>
      <c r="G174"/>
      <c r="H174"/>
      <c r="I174"/>
      <c r="J174"/>
      <c r="K174"/>
      <c r="L174"/>
      <c r="M174"/>
      <c r="N174"/>
      <c r="O174"/>
      <c r="P174" s="70"/>
      <c r="Q174" s="70"/>
      <c r="R174"/>
      <c r="S174"/>
      <c r="T174"/>
      <c r="U174"/>
      <c r="V174"/>
      <c r="W174"/>
      <c r="X174"/>
      <c r="Y174"/>
      <c r="Z174"/>
    </row>
    <row r="175" spans="1:26" s="35" customFormat="1" ht="18" x14ac:dyDescent="0.25">
      <c r="A175"/>
      <c r="B175" s="20"/>
      <c r="C175" s="53"/>
      <c r="E175"/>
      <c r="F175"/>
      <c r="G175"/>
      <c r="H175"/>
      <c r="I175"/>
      <c r="J175"/>
      <c r="K175"/>
      <c r="L175"/>
      <c r="M175"/>
      <c r="N175"/>
      <c r="O175"/>
      <c r="P175" s="70"/>
      <c r="Q175" s="70"/>
      <c r="R175"/>
      <c r="S175"/>
      <c r="T175"/>
      <c r="U175"/>
      <c r="V175"/>
      <c r="W175"/>
      <c r="X175"/>
      <c r="Y175"/>
      <c r="Z175"/>
    </row>
    <row r="176" spans="1:26" s="35" customFormat="1" ht="18" x14ac:dyDescent="0.25">
      <c r="A176"/>
      <c r="B176" s="20"/>
      <c r="C176" s="53"/>
      <c r="E176"/>
      <c r="F176"/>
      <c r="G176"/>
      <c r="H176"/>
      <c r="I176"/>
      <c r="J176"/>
      <c r="K176"/>
      <c r="L176"/>
      <c r="M176"/>
      <c r="N176"/>
      <c r="O176"/>
      <c r="P176" s="70"/>
      <c r="Q176" s="70"/>
      <c r="R176"/>
      <c r="S176"/>
      <c r="T176"/>
      <c r="U176"/>
      <c r="V176"/>
      <c r="W176"/>
      <c r="X176"/>
      <c r="Y176"/>
      <c r="Z176"/>
    </row>
    <row r="177" spans="1:26" s="35" customFormat="1" ht="18" x14ac:dyDescent="0.25">
      <c r="A177"/>
      <c r="B177" s="20"/>
      <c r="C177" s="53"/>
      <c r="E177"/>
      <c r="F177"/>
      <c r="G177"/>
      <c r="H177"/>
      <c r="I177"/>
      <c r="J177"/>
      <c r="K177"/>
      <c r="L177"/>
      <c r="M177"/>
      <c r="N177"/>
      <c r="O177"/>
      <c r="P177" s="70"/>
      <c r="Q177" s="70"/>
      <c r="R177"/>
      <c r="S177"/>
      <c r="T177"/>
      <c r="U177"/>
      <c r="V177"/>
      <c r="W177"/>
      <c r="X177"/>
      <c r="Y177"/>
      <c r="Z177"/>
    </row>
    <row r="178" spans="1:26" s="35" customFormat="1" ht="18" x14ac:dyDescent="0.25">
      <c r="A178"/>
      <c r="B178" s="20"/>
      <c r="C178" s="53"/>
      <c r="E178"/>
      <c r="F178"/>
      <c r="G178"/>
      <c r="H178"/>
      <c r="I178"/>
      <c r="J178"/>
      <c r="K178"/>
      <c r="L178"/>
      <c r="M178"/>
      <c r="N178"/>
      <c r="O178"/>
      <c r="P178" s="70"/>
      <c r="Q178" s="70"/>
      <c r="R178"/>
      <c r="S178"/>
      <c r="T178"/>
      <c r="U178"/>
      <c r="V178"/>
      <c r="W178"/>
      <c r="X178"/>
      <c r="Y178"/>
      <c r="Z178"/>
    </row>
    <row r="179" spans="1:26" s="35" customFormat="1" ht="18" x14ac:dyDescent="0.25">
      <c r="A179"/>
      <c r="B179" s="20"/>
      <c r="C179" s="53"/>
      <c r="E179"/>
      <c r="F179"/>
      <c r="G179"/>
      <c r="H179"/>
      <c r="I179"/>
      <c r="J179"/>
      <c r="K179"/>
      <c r="L179"/>
      <c r="M179"/>
      <c r="N179"/>
      <c r="O179"/>
      <c r="P179" s="70"/>
      <c r="Q179" s="70"/>
      <c r="R179"/>
      <c r="S179"/>
      <c r="T179"/>
      <c r="U179"/>
      <c r="V179"/>
      <c r="W179"/>
      <c r="X179"/>
      <c r="Y179"/>
      <c r="Z179"/>
    </row>
    <row r="180" spans="1:26" s="35" customFormat="1" ht="18" x14ac:dyDescent="0.25">
      <c r="A180"/>
      <c r="B180" s="20"/>
      <c r="C180" s="53"/>
      <c r="E180"/>
      <c r="F180"/>
      <c r="G180"/>
      <c r="H180"/>
      <c r="I180"/>
      <c r="J180"/>
      <c r="K180"/>
      <c r="L180"/>
      <c r="M180"/>
      <c r="N180"/>
      <c r="O180"/>
      <c r="P180" s="70"/>
      <c r="Q180" s="70"/>
      <c r="R180"/>
      <c r="S180"/>
      <c r="T180"/>
      <c r="U180"/>
      <c r="V180"/>
      <c r="W180"/>
      <c r="X180"/>
      <c r="Y180"/>
      <c r="Z180"/>
    </row>
    <row r="181" spans="1:26" s="35" customFormat="1" ht="18" x14ac:dyDescent="0.25">
      <c r="A181"/>
      <c r="B181" s="20"/>
      <c r="C181" s="53"/>
      <c r="E181"/>
      <c r="F181"/>
      <c r="G181"/>
      <c r="H181"/>
      <c r="I181"/>
      <c r="J181"/>
      <c r="K181"/>
      <c r="L181"/>
      <c r="M181"/>
      <c r="N181"/>
      <c r="O181"/>
      <c r="P181" s="70"/>
      <c r="Q181" s="70"/>
      <c r="R181"/>
      <c r="S181"/>
      <c r="T181"/>
      <c r="U181"/>
      <c r="V181"/>
      <c r="W181"/>
      <c r="X181"/>
      <c r="Y181"/>
      <c r="Z181"/>
    </row>
    <row r="182" spans="1:26" s="35" customFormat="1" ht="18" x14ac:dyDescent="0.25">
      <c r="A182"/>
      <c r="B182" s="20"/>
      <c r="C182" s="53"/>
      <c r="E182"/>
      <c r="F182"/>
      <c r="G182"/>
      <c r="H182"/>
      <c r="I182"/>
      <c r="J182"/>
      <c r="K182"/>
      <c r="L182"/>
      <c r="M182"/>
      <c r="N182"/>
      <c r="O182"/>
      <c r="P182" s="70"/>
      <c r="Q182" s="70"/>
      <c r="R182"/>
      <c r="S182"/>
      <c r="T182"/>
      <c r="U182"/>
      <c r="V182"/>
      <c r="W182"/>
      <c r="X182"/>
      <c r="Y182"/>
      <c r="Z182"/>
    </row>
    <row r="183" spans="1:26" s="35" customFormat="1" ht="18.75" x14ac:dyDescent="0.25">
      <c r="A183"/>
      <c r="B183" s="21"/>
      <c r="C183" s="53"/>
      <c r="E183"/>
      <c r="F183"/>
      <c r="G183"/>
      <c r="H183"/>
      <c r="I183"/>
      <c r="J183"/>
      <c r="K183"/>
      <c r="L183"/>
      <c r="M183"/>
      <c r="N183"/>
      <c r="O183"/>
      <c r="P183" s="70"/>
      <c r="Q183" s="70"/>
      <c r="R183"/>
      <c r="S183"/>
      <c r="T183"/>
      <c r="U183"/>
      <c r="V183"/>
      <c r="W183"/>
      <c r="X183"/>
      <c r="Y183"/>
      <c r="Z183"/>
    </row>
    <row r="184" spans="1:26" s="35" customFormat="1" ht="18" x14ac:dyDescent="0.25">
      <c r="A184"/>
      <c r="B184" s="20"/>
      <c r="C184" s="53"/>
      <c r="E184"/>
      <c r="F184"/>
      <c r="G184"/>
      <c r="H184"/>
      <c r="I184"/>
      <c r="J184"/>
      <c r="K184"/>
      <c r="L184"/>
      <c r="M184"/>
      <c r="N184"/>
      <c r="O184"/>
      <c r="P184" s="70"/>
      <c r="Q184" s="70"/>
      <c r="R184"/>
      <c r="S184"/>
      <c r="T184"/>
      <c r="U184"/>
      <c r="V184"/>
      <c r="W184"/>
      <c r="X184"/>
      <c r="Y184"/>
      <c r="Z184"/>
    </row>
    <row r="185" spans="1:26" s="35" customFormat="1" ht="18" x14ac:dyDescent="0.25">
      <c r="A185"/>
      <c r="B185" s="20"/>
      <c r="C185" s="53"/>
      <c r="E185"/>
      <c r="F185"/>
      <c r="G185"/>
      <c r="H185"/>
      <c r="I185"/>
      <c r="J185"/>
      <c r="K185"/>
      <c r="L185"/>
      <c r="M185"/>
      <c r="N185"/>
      <c r="O185"/>
      <c r="P185" s="70"/>
      <c r="Q185" s="70"/>
      <c r="R185"/>
      <c r="S185"/>
      <c r="T185"/>
      <c r="U185"/>
      <c r="V185"/>
      <c r="W185"/>
      <c r="X185"/>
      <c r="Y185"/>
      <c r="Z185"/>
    </row>
    <row r="186" spans="1:26" s="35" customFormat="1" ht="18" x14ac:dyDescent="0.25">
      <c r="A186"/>
      <c r="B186" s="20"/>
      <c r="C186" s="53"/>
      <c r="E186"/>
      <c r="F186"/>
      <c r="G186"/>
      <c r="H186"/>
      <c r="I186"/>
      <c r="J186"/>
      <c r="K186"/>
      <c r="L186"/>
      <c r="M186"/>
      <c r="N186"/>
      <c r="O186"/>
      <c r="P186" s="70"/>
      <c r="Q186" s="70"/>
      <c r="R186"/>
      <c r="S186"/>
      <c r="T186"/>
      <c r="U186"/>
      <c r="V186"/>
      <c r="W186"/>
      <c r="X186"/>
      <c r="Y186"/>
      <c r="Z186"/>
    </row>
    <row r="187" spans="1:26" s="35" customFormat="1" ht="18" x14ac:dyDescent="0.25">
      <c r="A187"/>
      <c r="B187" s="20"/>
      <c r="C187" s="53"/>
      <c r="E187"/>
      <c r="F187"/>
      <c r="G187"/>
      <c r="H187"/>
      <c r="I187"/>
      <c r="J187"/>
      <c r="K187"/>
      <c r="L187"/>
      <c r="M187"/>
      <c r="N187"/>
      <c r="O187"/>
      <c r="P187" s="70"/>
      <c r="Q187" s="70"/>
      <c r="R187"/>
      <c r="S187"/>
      <c r="T187"/>
      <c r="U187"/>
      <c r="V187"/>
      <c r="W187"/>
      <c r="X187"/>
      <c r="Y187"/>
      <c r="Z187"/>
    </row>
    <row r="188" spans="1:26" s="35" customFormat="1" ht="18" x14ac:dyDescent="0.25">
      <c r="A188"/>
      <c r="B188" s="20"/>
      <c r="C188" s="53"/>
      <c r="E188"/>
      <c r="F188"/>
      <c r="G188"/>
      <c r="H188"/>
      <c r="I188"/>
      <c r="J188"/>
      <c r="K188"/>
      <c r="L188"/>
      <c r="M188"/>
      <c r="N188"/>
      <c r="O188"/>
      <c r="P188" s="70"/>
      <c r="Q188" s="70"/>
      <c r="R188"/>
      <c r="S188"/>
      <c r="T188"/>
      <c r="U188"/>
      <c r="V188"/>
      <c r="W188"/>
      <c r="X188"/>
      <c r="Y188"/>
      <c r="Z188"/>
    </row>
    <row r="189" spans="1:26" s="35" customFormat="1" ht="18" x14ac:dyDescent="0.25">
      <c r="A189"/>
      <c r="B189" s="20"/>
      <c r="C189" s="53"/>
      <c r="E189"/>
      <c r="F189"/>
      <c r="G189"/>
      <c r="H189"/>
      <c r="I189"/>
      <c r="J189"/>
      <c r="K189"/>
      <c r="L189"/>
      <c r="M189"/>
      <c r="N189"/>
      <c r="O189"/>
      <c r="P189" s="70"/>
      <c r="Q189" s="70"/>
      <c r="R189"/>
      <c r="S189"/>
      <c r="T189"/>
      <c r="U189"/>
      <c r="V189"/>
      <c r="W189"/>
      <c r="X189"/>
      <c r="Y189"/>
      <c r="Z189"/>
    </row>
    <row r="190" spans="1:26" s="35" customFormat="1" ht="18" x14ac:dyDescent="0.25">
      <c r="A190"/>
      <c r="B190" s="20"/>
      <c r="C190" s="53"/>
      <c r="E190"/>
      <c r="F190"/>
      <c r="G190"/>
      <c r="H190"/>
      <c r="I190"/>
      <c r="J190"/>
      <c r="K190"/>
      <c r="L190"/>
      <c r="M190"/>
      <c r="N190"/>
      <c r="O190"/>
      <c r="P190" s="70"/>
      <c r="Q190" s="70"/>
      <c r="R190"/>
      <c r="S190"/>
      <c r="T190"/>
      <c r="U190"/>
      <c r="V190"/>
      <c r="W190"/>
      <c r="X190"/>
      <c r="Y190"/>
      <c r="Z190"/>
    </row>
    <row r="191" spans="1:26" s="35" customFormat="1" ht="18" x14ac:dyDescent="0.25">
      <c r="A191"/>
      <c r="B191" s="20"/>
      <c r="C191" s="53"/>
      <c r="E191"/>
      <c r="F191"/>
      <c r="G191"/>
      <c r="H191"/>
      <c r="I191"/>
      <c r="J191"/>
      <c r="K191"/>
      <c r="L191"/>
      <c r="M191"/>
      <c r="N191"/>
      <c r="O191"/>
      <c r="P191" s="70"/>
      <c r="Q191" s="70"/>
      <c r="R191"/>
      <c r="S191"/>
      <c r="T191"/>
      <c r="U191"/>
      <c r="V191"/>
      <c r="W191"/>
      <c r="X191"/>
      <c r="Y191"/>
      <c r="Z191"/>
    </row>
    <row r="192" spans="1:26" s="35" customFormat="1" ht="18" x14ac:dyDescent="0.25">
      <c r="A192"/>
      <c r="B192" s="20"/>
      <c r="C192" s="53"/>
      <c r="E192"/>
      <c r="F192"/>
      <c r="G192"/>
      <c r="H192"/>
      <c r="I192"/>
      <c r="J192"/>
      <c r="K192"/>
      <c r="L192"/>
      <c r="M192"/>
      <c r="N192"/>
      <c r="O192"/>
      <c r="P192" s="70"/>
      <c r="Q192" s="70"/>
      <c r="R192"/>
      <c r="S192"/>
      <c r="T192"/>
      <c r="U192"/>
      <c r="V192"/>
      <c r="W192"/>
      <c r="X192"/>
      <c r="Y192"/>
      <c r="Z192"/>
    </row>
    <row r="193" spans="1:26" s="35" customFormat="1" ht="18" x14ac:dyDescent="0.25">
      <c r="A193"/>
      <c r="B193" s="20"/>
      <c r="C193" s="53"/>
      <c r="E193"/>
      <c r="F193"/>
      <c r="G193"/>
      <c r="H193"/>
      <c r="I193"/>
      <c r="J193"/>
      <c r="K193"/>
      <c r="L193"/>
      <c r="M193"/>
      <c r="N193"/>
      <c r="O193"/>
      <c r="P193" s="70"/>
      <c r="Q193" s="70"/>
      <c r="R193"/>
      <c r="S193"/>
      <c r="T193"/>
      <c r="U193"/>
      <c r="V193"/>
      <c r="W193"/>
      <c r="X193"/>
      <c r="Y193"/>
      <c r="Z193"/>
    </row>
    <row r="194" spans="1:26" s="35" customFormat="1" ht="18" x14ac:dyDescent="0.25">
      <c r="A194"/>
      <c r="B194" s="20"/>
      <c r="C194" s="53"/>
      <c r="E194"/>
      <c r="F194"/>
      <c r="G194"/>
      <c r="H194"/>
      <c r="I194"/>
      <c r="J194"/>
      <c r="K194"/>
      <c r="L194"/>
      <c r="M194"/>
      <c r="N194"/>
      <c r="O194"/>
      <c r="P194" s="70"/>
      <c r="Q194" s="70"/>
      <c r="R194"/>
      <c r="S194"/>
      <c r="T194"/>
      <c r="U194"/>
      <c r="V194"/>
      <c r="W194"/>
      <c r="X194"/>
      <c r="Y194"/>
      <c r="Z194"/>
    </row>
    <row r="195" spans="1:26" s="35" customFormat="1" ht="18" x14ac:dyDescent="0.25">
      <c r="A195"/>
      <c r="B195" s="20"/>
      <c r="C195" s="53"/>
      <c r="E195"/>
      <c r="F195"/>
      <c r="G195"/>
      <c r="H195"/>
      <c r="I195"/>
      <c r="J195"/>
      <c r="K195"/>
      <c r="L195"/>
      <c r="M195"/>
      <c r="N195"/>
      <c r="O195"/>
      <c r="P195" s="70"/>
      <c r="Q195" s="70"/>
      <c r="R195"/>
      <c r="S195"/>
      <c r="T195"/>
      <c r="U195"/>
      <c r="V195"/>
      <c r="W195"/>
      <c r="X195"/>
      <c r="Y195"/>
      <c r="Z195"/>
    </row>
    <row r="196" spans="1:26" s="35" customFormat="1" ht="18" x14ac:dyDescent="0.25">
      <c r="A196"/>
      <c r="B196" s="20"/>
      <c r="C196" s="53"/>
      <c r="E196"/>
      <c r="F196"/>
      <c r="G196"/>
      <c r="H196"/>
      <c r="I196"/>
      <c r="J196"/>
      <c r="K196"/>
      <c r="L196"/>
      <c r="M196"/>
      <c r="N196"/>
      <c r="O196"/>
      <c r="P196" s="70"/>
      <c r="Q196" s="70"/>
      <c r="R196"/>
      <c r="S196"/>
      <c r="T196"/>
      <c r="U196"/>
      <c r="V196"/>
      <c r="W196"/>
      <c r="X196"/>
      <c r="Y196"/>
      <c r="Z196"/>
    </row>
    <row r="197" spans="1:26" s="35" customFormat="1" ht="18" x14ac:dyDescent="0.25">
      <c r="A197"/>
      <c r="B197" s="20"/>
      <c r="C197" s="53"/>
      <c r="E197"/>
      <c r="F197"/>
      <c r="G197"/>
      <c r="H197"/>
      <c r="I197"/>
      <c r="J197"/>
      <c r="K197"/>
      <c r="L197"/>
      <c r="M197"/>
      <c r="N197"/>
      <c r="O197"/>
      <c r="P197" s="70"/>
      <c r="Q197" s="70"/>
      <c r="R197"/>
      <c r="S197"/>
      <c r="T197"/>
      <c r="U197"/>
      <c r="V197"/>
      <c r="W197"/>
      <c r="X197"/>
      <c r="Y197"/>
      <c r="Z197"/>
    </row>
    <row r="198" spans="1:26" s="35" customFormat="1" ht="18" x14ac:dyDescent="0.25">
      <c r="A198"/>
      <c r="B198" s="20"/>
      <c r="C198" s="53"/>
      <c r="E198"/>
      <c r="F198"/>
      <c r="G198"/>
      <c r="H198"/>
      <c r="I198"/>
      <c r="J198"/>
      <c r="K198"/>
      <c r="L198"/>
      <c r="M198"/>
      <c r="N198"/>
      <c r="O198"/>
      <c r="P198" s="70"/>
      <c r="Q198" s="70"/>
      <c r="R198"/>
      <c r="S198"/>
      <c r="T198"/>
      <c r="U198"/>
      <c r="V198"/>
      <c r="W198"/>
      <c r="X198"/>
      <c r="Y198"/>
      <c r="Z198"/>
    </row>
    <row r="199" spans="1:26" s="35" customFormat="1" ht="18" x14ac:dyDescent="0.25">
      <c r="A199"/>
      <c r="B199" s="20"/>
      <c r="C199" s="53"/>
      <c r="E199"/>
      <c r="F199"/>
      <c r="G199"/>
      <c r="H199"/>
      <c r="I199"/>
      <c r="J199"/>
      <c r="K199"/>
      <c r="L199"/>
      <c r="M199"/>
      <c r="N199"/>
      <c r="O199"/>
      <c r="P199" s="70"/>
      <c r="Q199" s="70"/>
      <c r="R199"/>
      <c r="S199"/>
      <c r="T199"/>
      <c r="U199"/>
      <c r="V199"/>
      <c r="W199"/>
      <c r="X199"/>
      <c r="Y199"/>
      <c r="Z199"/>
    </row>
    <row r="200" spans="1:26" s="35" customFormat="1" ht="18" x14ac:dyDescent="0.25">
      <c r="A200"/>
      <c r="B200" s="20"/>
      <c r="C200" s="53"/>
      <c r="E200"/>
      <c r="F200"/>
      <c r="G200"/>
      <c r="H200"/>
      <c r="I200"/>
      <c r="J200"/>
      <c r="K200"/>
      <c r="L200"/>
      <c r="M200"/>
      <c r="N200"/>
      <c r="O200"/>
      <c r="P200" s="70"/>
      <c r="Q200" s="70"/>
      <c r="R200"/>
      <c r="S200"/>
      <c r="T200"/>
      <c r="U200"/>
      <c r="V200"/>
      <c r="W200"/>
      <c r="X200"/>
      <c r="Y200"/>
      <c r="Z200"/>
    </row>
    <row r="201" spans="1:26" s="35" customFormat="1" ht="18" x14ac:dyDescent="0.25">
      <c r="A201"/>
      <c r="B201" s="20"/>
      <c r="C201" s="53"/>
      <c r="E201"/>
      <c r="F201"/>
      <c r="G201"/>
      <c r="H201"/>
      <c r="I201"/>
      <c r="J201"/>
      <c r="K201"/>
      <c r="L201"/>
      <c r="M201"/>
      <c r="N201"/>
      <c r="O201"/>
      <c r="P201" s="70"/>
      <c r="Q201" s="70"/>
      <c r="R201"/>
      <c r="S201"/>
      <c r="T201"/>
      <c r="U201"/>
      <c r="V201"/>
      <c r="W201"/>
      <c r="X201"/>
      <c r="Y201"/>
      <c r="Z201"/>
    </row>
    <row r="202" spans="1:26" s="35" customFormat="1" ht="18" x14ac:dyDescent="0.25">
      <c r="A202"/>
      <c r="B202" s="20"/>
      <c r="C202" s="53"/>
      <c r="E202"/>
      <c r="F202"/>
      <c r="G202"/>
      <c r="H202"/>
      <c r="I202"/>
      <c r="J202"/>
      <c r="K202"/>
      <c r="L202"/>
      <c r="M202"/>
      <c r="N202"/>
      <c r="O202"/>
      <c r="P202" s="70"/>
      <c r="Q202" s="70"/>
      <c r="R202"/>
      <c r="S202"/>
      <c r="T202"/>
      <c r="U202"/>
      <c r="V202"/>
      <c r="W202"/>
      <c r="X202"/>
      <c r="Y202"/>
      <c r="Z202"/>
    </row>
    <row r="203" spans="1:26" s="35" customFormat="1" ht="18" x14ac:dyDescent="0.25">
      <c r="A203"/>
      <c r="B203" s="20"/>
      <c r="C203" s="53"/>
      <c r="E203"/>
      <c r="F203"/>
      <c r="G203"/>
      <c r="H203"/>
      <c r="I203"/>
      <c r="J203"/>
      <c r="K203"/>
      <c r="L203"/>
      <c r="M203"/>
      <c r="N203"/>
      <c r="O203"/>
      <c r="P203" s="70"/>
      <c r="Q203" s="70"/>
      <c r="R203"/>
      <c r="S203"/>
      <c r="T203"/>
      <c r="U203"/>
      <c r="V203"/>
      <c r="W203"/>
      <c r="X203"/>
      <c r="Y203"/>
      <c r="Z203"/>
    </row>
    <row r="204" spans="1:26" s="35" customFormat="1" ht="18" x14ac:dyDescent="0.25">
      <c r="A204"/>
      <c r="B204" s="20"/>
      <c r="C204" s="53"/>
      <c r="E204"/>
      <c r="F204"/>
      <c r="G204"/>
      <c r="H204"/>
      <c r="I204"/>
      <c r="J204"/>
      <c r="K204"/>
      <c r="L204"/>
      <c r="M204"/>
      <c r="N204"/>
      <c r="O204"/>
      <c r="P204" s="70"/>
      <c r="Q204" s="70"/>
      <c r="R204"/>
      <c r="S204"/>
      <c r="T204"/>
      <c r="U204"/>
      <c r="V204"/>
      <c r="W204"/>
      <c r="X204"/>
      <c r="Y204"/>
      <c r="Z204"/>
    </row>
    <row r="205" spans="1:26" s="35" customFormat="1" ht="18" x14ac:dyDescent="0.25">
      <c r="A205"/>
      <c r="B205" s="20"/>
      <c r="C205" s="53"/>
      <c r="E205"/>
      <c r="F205"/>
      <c r="G205"/>
      <c r="H205"/>
      <c r="I205"/>
      <c r="J205"/>
      <c r="K205"/>
      <c r="L205"/>
      <c r="M205"/>
      <c r="N205"/>
      <c r="O205"/>
      <c r="P205" s="70"/>
      <c r="Q205" s="70"/>
      <c r="R205"/>
      <c r="S205"/>
      <c r="T205"/>
      <c r="U205"/>
      <c r="V205"/>
      <c r="W205"/>
      <c r="X205"/>
      <c r="Y205"/>
      <c r="Z205"/>
    </row>
    <row r="206" spans="1:26" s="35" customFormat="1" ht="18" x14ac:dyDescent="0.25">
      <c r="A206"/>
      <c r="B206" s="20"/>
      <c r="C206" s="53"/>
      <c r="E206"/>
      <c r="F206"/>
      <c r="G206"/>
      <c r="H206"/>
      <c r="I206"/>
      <c r="J206"/>
      <c r="K206"/>
      <c r="L206"/>
      <c r="M206"/>
      <c r="N206"/>
      <c r="O206"/>
      <c r="P206" s="70"/>
      <c r="Q206" s="70"/>
      <c r="R206"/>
      <c r="S206"/>
      <c r="T206"/>
      <c r="U206"/>
      <c r="V206"/>
      <c r="W206"/>
      <c r="X206"/>
      <c r="Y206"/>
      <c r="Z206"/>
    </row>
    <row r="207" spans="1:26" s="35" customFormat="1" ht="18" x14ac:dyDescent="0.25">
      <c r="A207"/>
      <c r="B207" s="20"/>
      <c r="C207" s="53"/>
      <c r="E207"/>
      <c r="F207"/>
      <c r="G207"/>
      <c r="H207"/>
      <c r="I207"/>
      <c r="J207"/>
      <c r="K207"/>
      <c r="L207"/>
      <c r="M207"/>
      <c r="N207"/>
      <c r="O207"/>
      <c r="P207" s="70"/>
      <c r="Q207" s="70"/>
      <c r="R207"/>
      <c r="S207"/>
      <c r="T207"/>
      <c r="U207"/>
      <c r="V207"/>
      <c r="W207"/>
      <c r="X207"/>
      <c r="Y207"/>
      <c r="Z207"/>
    </row>
    <row r="208" spans="1:26" s="35" customFormat="1" ht="18" x14ac:dyDescent="0.25">
      <c r="A208"/>
      <c r="B208" s="20"/>
      <c r="C208" s="53"/>
      <c r="E208"/>
      <c r="F208"/>
      <c r="G208"/>
      <c r="H208"/>
      <c r="I208"/>
      <c r="J208"/>
      <c r="K208"/>
      <c r="L208"/>
      <c r="M208"/>
      <c r="N208"/>
      <c r="O208"/>
      <c r="P208" s="70"/>
      <c r="Q208" s="70"/>
      <c r="R208"/>
      <c r="S208"/>
      <c r="T208"/>
      <c r="U208"/>
      <c r="V208"/>
      <c r="W208"/>
      <c r="X208"/>
      <c r="Y208"/>
      <c r="Z208"/>
    </row>
    <row r="209" spans="1:26" s="35" customFormat="1" ht="18" x14ac:dyDescent="0.25">
      <c r="A209"/>
      <c r="B209" s="20"/>
      <c r="C209" s="53"/>
      <c r="E209"/>
      <c r="F209"/>
      <c r="G209"/>
      <c r="H209"/>
      <c r="I209"/>
      <c r="J209"/>
      <c r="K209"/>
      <c r="L209"/>
      <c r="M209"/>
      <c r="N209"/>
      <c r="O209"/>
      <c r="P209" s="70"/>
      <c r="Q209" s="70"/>
      <c r="R209"/>
      <c r="S209"/>
      <c r="T209"/>
      <c r="U209"/>
      <c r="V209"/>
      <c r="W209"/>
      <c r="X209"/>
      <c r="Y209"/>
      <c r="Z209"/>
    </row>
    <row r="210" spans="1:26" s="35" customFormat="1" ht="18" x14ac:dyDescent="0.25">
      <c r="A210"/>
      <c r="B210" s="20"/>
      <c r="C210" s="53"/>
      <c r="E210"/>
      <c r="F210"/>
      <c r="G210"/>
      <c r="H210"/>
      <c r="I210"/>
      <c r="J210"/>
      <c r="K210"/>
      <c r="L210"/>
      <c r="M210"/>
      <c r="N210"/>
      <c r="O210"/>
      <c r="P210" s="70"/>
      <c r="Q210" s="70"/>
      <c r="R210"/>
      <c r="S210"/>
      <c r="T210"/>
      <c r="U210"/>
      <c r="V210"/>
      <c r="W210"/>
      <c r="X210"/>
      <c r="Y210"/>
      <c r="Z210"/>
    </row>
    <row r="211" spans="1:26" s="35" customFormat="1" ht="18" x14ac:dyDescent="0.25">
      <c r="A211"/>
      <c r="B211" s="20"/>
      <c r="C211" s="53"/>
      <c r="E211"/>
      <c r="F211"/>
      <c r="G211"/>
      <c r="H211"/>
      <c r="I211"/>
      <c r="J211"/>
      <c r="K211"/>
      <c r="L211"/>
      <c r="M211"/>
      <c r="N211"/>
      <c r="O211"/>
      <c r="P211" s="70"/>
      <c r="Q211" s="70"/>
      <c r="R211"/>
      <c r="S211"/>
      <c r="T211"/>
      <c r="U211"/>
      <c r="V211"/>
      <c r="W211"/>
      <c r="X211"/>
      <c r="Y211"/>
      <c r="Z211"/>
    </row>
    <row r="212" spans="1:26" s="35" customFormat="1" ht="18" x14ac:dyDescent="0.25">
      <c r="A212"/>
      <c r="B212" s="20"/>
      <c r="C212" s="53"/>
      <c r="E212"/>
      <c r="F212"/>
      <c r="G212"/>
      <c r="H212"/>
      <c r="I212"/>
      <c r="J212"/>
      <c r="K212"/>
      <c r="L212"/>
      <c r="M212"/>
      <c r="N212"/>
      <c r="O212"/>
      <c r="P212" s="70"/>
      <c r="Q212" s="70"/>
      <c r="R212"/>
      <c r="S212"/>
      <c r="T212"/>
      <c r="U212"/>
      <c r="V212"/>
      <c r="W212"/>
      <c r="X212"/>
      <c r="Y212"/>
      <c r="Z212"/>
    </row>
    <row r="213" spans="1:26" s="35" customFormat="1" ht="18" x14ac:dyDescent="0.25">
      <c r="A213"/>
      <c r="B213" s="20"/>
      <c r="C213" s="53"/>
      <c r="E213"/>
      <c r="F213"/>
      <c r="G213"/>
      <c r="H213"/>
      <c r="I213"/>
      <c r="J213"/>
      <c r="K213"/>
      <c r="L213"/>
      <c r="M213"/>
      <c r="N213"/>
      <c r="O213"/>
      <c r="P213" s="70"/>
      <c r="Q213" s="70"/>
      <c r="R213"/>
      <c r="S213"/>
      <c r="T213"/>
      <c r="U213"/>
      <c r="V213"/>
      <c r="W213"/>
      <c r="X213"/>
      <c r="Y213"/>
      <c r="Z213"/>
    </row>
    <row r="214" spans="1:26" s="35" customFormat="1" ht="18" x14ac:dyDescent="0.25">
      <c r="A214"/>
      <c r="B214" s="20"/>
      <c r="C214" s="53"/>
      <c r="E214"/>
      <c r="F214"/>
      <c r="G214"/>
      <c r="H214"/>
      <c r="I214"/>
      <c r="J214"/>
      <c r="K214"/>
      <c r="L214"/>
      <c r="M214"/>
      <c r="N214"/>
      <c r="O214"/>
      <c r="P214" s="70"/>
      <c r="Q214" s="70"/>
      <c r="R214"/>
      <c r="S214"/>
      <c r="T214"/>
      <c r="U214"/>
      <c r="V214"/>
      <c r="W214"/>
      <c r="X214"/>
      <c r="Y214"/>
      <c r="Z214"/>
    </row>
    <row r="215" spans="1:26" s="35" customFormat="1" ht="18" x14ac:dyDescent="0.25">
      <c r="A215"/>
      <c r="B215" s="20"/>
      <c r="C215" s="53"/>
      <c r="E215"/>
      <c r="F215"/>
      <c r="G215"/>
      <c r="H215"/>
      <c r="I215"/>
      <c r="J215"/>
      <c r="K215"/>
      <c r="L215"/>
      <c r="M215"/>
      <c r="N215"/>
      <c r="O215"/>
      <c r="P215" s="70"/>
      <c r="Q215" s="70"/>
      <c r="R215"/>
      <c r="S215"/>
      <c r="T215"/>
      <c r="U215"/>
      <c r="V215"/>
      <c r="W215"/>
      <c r="X215"/>
      <c r="Y215"/>
      <c r="Z215"/>
    </row>
    <row r="216" spans="1:26" s="35" customFormat="1" ht="18" x14ac:dyDescent="0.25">
      <c r="A216"/>
      <c r="B216" s="20"/>
      <c r="C216" s="53"/>
      <c r="E216"/>
      <c r="F216"/>
      <c r="G216"/>
      <c r="H216"/>
      <c r="I216"/>
      <c r="J216"/>
      <c r="K216"/>
      <c r="L216"/>
      <c r="M216"/>
      <c r="N216"/>
      <c r="O216"/>
      <c r="P216" s="70"/>
      <c r="Q216" s="70"/>
      <c r="R216"/>
      <c r="S216"/>
      <c r="T216"/>
      <c r="U216"/>
      <c r="V216"/>
      <c r="W216"/>
      <c r="X216"/>
      <c r="Y216"/>
      <c r="Z216"/>
    </row>
    <row r="217" spans="1:26" s="35" customFormat="1" ht="18" x14ac:dyDescent="0.25">
      <c r="A217"/>
      <c r="B217" s="20"/>
      <c r="C217" s="53"/>
      <c r="E217"/>
      <c r="F217"/>
      <c r="G217"/>
      <c r="H217"/>
      <c r="I217"/>
      <c r="J217"/>
      <c r="K217"/>
      <c r="L217"/>
      <c r="M217"/>
      <c r="N217"/>
      <c r="O217"/>
      <c r="P217" s="70"/>
      <c r="Q217" s="70"/>
      <c r="R217"/>
      <c r="S217"/>
      <c r="T217"/>
      <c r="U217"/>
      <c r="V217"/>
      <c r="W217"/>
      <c r="X217"/>
      <c r="Y217"/>
      <c r="Z217"/>
    </row>
    <row r="218" spans="1:26" s="35" customFormat="1" ht="18" x14ac:dyDescent="0.25">
      <c r="A218"/>
      <c r="B218" s="20"/>
      <c r="C218" s="53"/>
      <c r="E218"/>
      <c r="F218"/>
      <c r="G218"/>
      <c r="H218"/>
      <c r="I218"/>
      <c r="J218"/>
      <c r="K218"/>
      <c r="L218"/>
      <c r="M218"/>
      <c r="N218"/>
      <c r="O218"/>
      <c r="P218" s="70"/>
      <c r="Q218" s="70"/>
      <c r="R218"/>
      <c r="S218"/>
      <c r="T218"/>
      <c r="U218"/>
      <c r="V218"/>
      <c r="W218"/>
      <c r="X218"/>
      <c r="Y218"/>
      <c r="Z218"/>
    </row>
    <row r="219" spans="1:26" s="35" customFormat="1" ht="18" x14ac:dyDescent="0.25">
      <c r="A219"/>
      <c r="B219" s="20"/>
      <c r="C219" s="53"/>
      <c r="E219"/>
      <c r="F219"/>
      <c r="G219"/>
      <c r="H219"/>
      <c r="I219"/>
      <c r="J219"/>
      <c r="K219"/>
      <c r="L219"/>
      <c r="M219"/>
      <c r="N219"/>
      <c r="O219"/>
      <c r="P219" s="70"/>
      <c r="Q219" s="70"/>
      <c r="R219"/>
      <c r="S219"/>
      <c r="T219"/>
      <c r="U219"/>
      <c r="V219"/>
      <c r="W219"/>
      <c r="X219"/>
      <c r="Y219"/>
      <c r="Z219"/>
    </row>
    <row r="220" spans="1:26" s="35" customFormat="1" ht="18" x14ac:dyDescent="0.25">
      <c r="A220"/>
      <c r="B220" s="20"/>
      <c r="C220" s="53"/>
      <c r="E220"/>
      <c r="F220"/>
      <c r="G220"/>
      <c r="H220"/>
      <c r="I220"/>
      <c r="J220"/>
      <c r="K220"/>
      <c r="L220"/>
      <c r="M220"/>
      <c r="N220"/>
      <c r="O220"/>
      <c r="P220" s="70"/>
      <c r="Q220" s="70"/>
      <c r="R220"/>
      <c r="S220"/>
      <c r="T220"/>
      <c r="U220"/>
      <c r="V220"/>
      <c r="W220"/>
      <c r="X220"/>
      <c r="Y220"/>
      <c r="Z220"/>
    </row>
    <row r="221" spans="1:26" s="35" customFormat="1" ht="18" x14ac:dyDescent="0.25">
      <c r="A221"/>
      <c r="B221" s="20"/>
      <c r="C221" s="53"/>
      <c r="E221"/>
      <c r="F221"/>
      <c r="G221"/>
      <c r="H221"/>
      <c r="I221"/>
      <c r="J221"/>
      <c r="K221"/>
      <c r="L221"/>
      <c r="M221"/>
      <c r="N221"/>
      <c r="O221"/>
      <c r="P221" s="70"/>
      <c r="Q221" s="70"/>
      <c r="R221"/>
      <c r="S221"/>
      <c r="T221"/>
      <c r="U221"/>
      <c r="V221"/>
      <c r="W221"/>
      <c r="X221"/>
      <c r="Y221"/>
      <c r="Z221"/>
    </row>
    <row r="222" spans="1:26" s="35" customFormat="1" ht="18" x14ac:dyDescent="0.25">
      <c r="A222"/>
      <c r="B222" s="20"/>
      <c r="C222" s="53"/>
      <c r="E222"/>
      <c r="F222"/>
      <c r="G222"/>
      <c r="H222"/>
      <c r="I222"/>
      <c r="J222"/>
      <c r="K222"/>
      <c r="L222"/>
      <c r="M222"/>
      <c r="N222"/>
      <c r="O222"/>
      <c r="P222" s="70"/>
      <c r="Q222" s="70"/>
      <c r="R222"/>
      <c r="S222"/>
      <c r="T222"/>
      <c r="U222"/>
      <c r="V222"/>
      <c r="W222"/>
      <c r="X222"/>
      <c r="Y222"/>
      <c r="Z222"/>
    </row>
    <row r="223" spans="1:26" s="35" customFormat="1" ht="18" x14ac:dyDescent="0.25">
      <c r="A223"/>
      <c r="B223" s="20"/>
      <c r="C223" s="53"/>
      <c r="E223"/>
      <c r="F223"/>
      <c r="G223"/>
      <c r="H223"/>
      <c r="I223"/>
      <c r="J223"/>
      <c r="K223"/>
      <c r="L223"/>
      <c r="M223"/>
      <c r="N223"/>
      <c r="O223"/>
      <c r="P223" s="70"/>
      <c r="Q223" s="70"/>
      <c r="R223"/>
      <c r="S223"/>
      <c r="T223"/>
      <c r="U223"/>
      <c r="V223"/>
      <c r="W223"/>
      <c r="X223"/>
      <c r="Y223"/>
      <c r="Z223"/>
    </row>
    <row r="224" spans="1:26" s="35" customFormat="1" ht="18" x14ac:dyDescent="0.25">
      <c r="A224"/>
      <c r="B224" s="20"/>
      <c r="C224" s="53"/>
      <c r="E224"/>
      <c r="F224"/>
      <c r="G224"/>
      <c r="H224"/>
      <c r="I224"/>
      <c r="J224"/>
      <c r="K224"/>
      <c r="L224"/>
      <c r="M224"/>
      <c r="N224"/>
      <c r="O224"/>
      <c r="P224" s="70"/>
      <c r="Q224" s="70"/>
      <c r="R224"/>
      <c r="S224"/>
      <c r="T224"/>
      <c r="U224"/>
      <c r="V224"/>
      <c r="W224"/>
      <c r="X224"/>
      <c r="Y224"/>
      <c r="Z224"/>
    </row>
    <row r="225" spans="1:26" s="35" customFormat="1" ht="18" x14ac:dyDescent="0.25">
      <c r="A225"/>
      <c r="B225" s="20"/>
      <c r="C225" s="53"/>
      <c r="E225"/>
      <c r="F225"/>
      <c r="G225"/>
      <c r="H225"/>
      <c r="I225"/>
      <c r="J225"/>
      <c r="K225"/>
      <c r="L225"/>
      <c r="M225"/>
      <c r="N225"/>
      <c r="O225"/>
      <c r="P225" s="70"/>
      <c r="Q225" s="70"/>
      <c r="R225"/>
      <c r="S225"/>
      <c r="T225"/>
      <c r="U225"/>
      <c r="V225"/>
      <c r="W225"/>
      <c r="X225"/>
      <c r="Y225"/>
      <c r="Z225"/>
    </row>
    <row r="226" spans="1:26" s="35" customFormat="1" ht="18" x14ac:dyDescent="0.25">
      <c r="A226"/>
      <c r="B226" s="20"/>
      <c r="C226" s="53"/>
      <c r="E226"/>
      <c r="F226"/>
      <c r="G226"/>
      <c r="H226"/>
      <c r="I226"/>
      <c r="J226"/>
      <c r="K226"/>
      <c r="L226"/>
      <c r="M226"/>
      <c r="N226"/>
      <c r="O226"/>
      <c r="P226" s="70"/>
      <c r="Q226" s="70"/>
      <c r="R226"/>
      <c r="S226"/>
      <c r="T226"/>
      <c r="U226"/>
      <c r="V226"/>
      <c r="W226"/>
      <c r="X226"/>
      <c r="Y226"/>
      <c r="Z226"/>
    </row>
    <row r="227" spans="1:26" s="35" customFormat="1" ht="18" x14ac:dyDescent="0.25">
      <c r="A227"/>
      <c r="B227" s="20"/>
      <c r="C227" s="53"/>
      <c r="E227"/>
      <c r="F227"/>
      <c r="G227"/>
      <c r="H227"/>
      <c r="I227"/>
      <c r="J227"/>
      <c r="K227"/>
      <c r="L227"/>
      <c r="M227"/>
      <c r="N227"/>
      <c r="O227"/>
      <c r="P227" s="70"/>
      <c r="Q227" s="70"/>
      <c r="R227"/>
      <c r="S227"/>
      <c r="T227"/>
      <c r="U227"/>
      <c r="V227"/>
      <c r="W227"/>
      <c r="X227"/>
      <c r="Y227"/>
      <c r="Z227"/>
    </row>
    <row r="228" spans="1:26" s="35" customFormat="1" ht="18" x14ac:dyDescent="0.25">
      <c r="A228"/>
      <c r="B228" s="20"/>
      <c r="C228" s="53"/>
      <c r="E228"/>
      <c r="F228"/>
      <c r="G228"/>
      <c r="H228"/>
      <c r="I228"/>
      <c r="J228"/>
      <c r="K228"/>
      <c r="L228"/>
      <c r="M228"/>
      <c r="N228"/>
      <c r="O228"/>
      <c r="P228" s="70"/>
      <c r="Q228" s="70"/>
      <c r="R228"/>
      <c r="S228"/>
      <c r="T228"/>
      <c r="U228"/>
      <c r="V228"/>
      <c r="W228"/>
      <c r="X228"/>
      <c r="Y228"/>
      <c r="Z228"/>
    </row>
    <row r="229" spans="1:26" s="35" customFormat="1" ht="18" x14ac:dyDescent="0.25">
      <c r="A229"/>
      <c r="B229" s="20"/>
      <c r="C229" s="53"/>
      <c r="E229"/>
      <c r="F229"/>
      <c r="G229"/>
      <c r="H229"/>
      <c r="I229"/>
      <c r="J229"/>
      <c r="K229"/>
      <c r="L229"/>
      <c r="M229"/>
      <c r="N229"/>
      <c r="O229"/>
      <c r="P229" s="70"/>
      <c r="Q229" s="70"/>
      <c r="R229"/>
      <c r="S229"/>
      <c r="T229"/>
      <c r="U229"/>
      <c r="V229"/>
      <c r="W229"/>
      <c r="X229"/>
      <c r="Y229"/>
      <c r="Z229"/>
    </row>
    <row r="230" spans="1:26" s="35" customFormat="1" ht="18" x14ac:dyDescent="0.25">
      <c r="A230"/>
      <c r="B230" s="20"/>
      <c r="C230" s="53"/>
      <c r="E230"/>
      <c r="F230"/>
      <c r="G230"/>
      <c r="H230"/>
      <c r="I230"/>
      <c r="J230"/>
      <c r="K230"/>
      <c r="L230"/>
      <c r="M230"/>
      <c r="N230"/>
      <c r="O230"/>
      <c r="P230" s="70"/>
      <c r="Q230" s="70"/>
      <c r="R230"/>
      <c r="S230"/>
      <c r="T230"/>
      <c r="U230"/>
      <c r="V230"/>
      <c r="W230"/>
      <c r="X230"/>
      <c r="Y230"/>
      <c r="Z230"/>
    </row>
    <row r="231" spans="1:26" s="35" customFormat="1" ht="18" x14ac:dyDescent="0.25">
      <c r="A231"/>
      <c r="B231" s="20"/>
      <c r="C231" s="53"/>
      <c r="E231"/>
      <c r="F231"/>
      <c r="G231"/>
      <c r="H231"/>
      <c r="I231"/>
      <c r="J231"/>
      <c r="K231"/>
      <c r="L231"/>
      <c r="M231"/>
      <c r="N231"/>
      <c r="O231"/>
      <c r="P231" s="70"/>
      <c r="Q231" s="70"/>
      <c r="R231"/>
      <c r="S231"/>
      <c r="T231"/>
      <c r="U231"/>
      <c r="V231"/>
      <c r="W231"/>
      <c r="X231"/>
      <c r="Y231"/>
      <c r="Z231"/>
    </row>
    <row r="232" spans="1:26" s="35" customFormat="1" ht="18" x14ac:dyDescent="0.25">
      <c r="A232"/>
      <c r="B232" s="20"/>
      <c r="C232" s="53"/>
      <c r="E232"/>
      <c r="F232"/>
      <c r="G232"/>
      <c r="H232"/>
      <c r="I232"/>
      <c r="J232"/>
      <c r="K232"/>
      <c r="L232"/>
      <c r="M232"/>
      <c r="N232"/>
      <c r="O232"/>
      <c r="P232" s="70"/>
      <c r="Q232" s="70"/>
      <c r="R232"/>
      <c r="S232"/>
      <c r="T232"/>
      <c r="U232"/>
      <c r="V232"/>
      <c r="W232"/>
      <c r="X232"/>
      <c r="Y232"/>
      <c r="Z232"/>
    </row>
    <row r="233" spans="1:26" s="35" customFormat="1" ht="18" x14ac:dyDescent="0.25">
      <c r="A233"/>
      <c r="B233" s="20"/>
      <c r="C233" s="53"/>
      <c r="E233"/>
      <c r="F233"/>
      <c r="G233"/>
      <c r="H233"/>
      <c r="I233"/>
      <c r="J233"/>
      <c r="K233"/>
      <c r="L233"/>
      <c r="M233"/>
      <c r="N233"/>
      <c r="O233"/>
      <c r="P233" s="70"/>
      <c r="Q233" s="70"/>
      <c r="R233"/>
      <c r="S233"/>
      <c r="T233"/>
      <c r="U233"/>
      <c r="V233"/>
      <c r="W233"/>
      <c r="X233"/>
      <c r="Y233"/>
      <c r="Z233"/>
    </row>
    <row r="234" spans="1:26" s="35" customFormat="1" ht="18" x14ac:dyDescent="0.25">
      <c r="A234"/>
      <c r="B234" s="20"/>
      <c r="C234" s="53"/>
      <c r="E234"/>
      <c r="F234"/>
      <c r="G234"/>
      <c r="H234"/>
      <c r="I234"/>
      <c r="J234"/>
      <c r="K234"/>
      <c r="L234"/>
      <c r="M234"/>
      <c r="N234"/>
      <c r="O234"/>
      <c r="P234" s="70"/>
      <c r="Q234" s="70"/>
      <c r="R234"/>
      <c r="S234"/>
      <c r="T234"/>
      <c r="U234"/>
      <c r="V234"/>
      <c r="W234"/>
      <c r="X234"/>
      <c r="Y234"/>
      <c r="Z234"/>
    </row>
    <row r="235" spans="1:26" s="35" customFormat="1" ht="18" x14ac:dyDescent="0.25">
      <c r="A235"/>
      <c r="B235" s="20"/>
      <c r="C235" s="53"/>
      <c r="E235"/>
      <c r="F235"/>
      <c r="G235"/>
      <c r="H235"/>
      <c r="I235"/>
      <c r="J235"/>
      <c r="K235"/>
      <c r="L235"/>
      <c r="M235"/>
      <c r="N235"/>
      <c r="O235"/>
      <c r="P235" s="70"/>
      <c r="Q235" s="70"/>
      <c r="R235"/>
      <c r="S235"/>
      <c r="T235"/>
      <c r="U235"/>
      <c r="V235"/>
      <c r="W235"/>
      <c r="X235"/>
      <c r="Y235"/>
      <c r="Z235"/>
    </row>
    <row r="236" spans="1:26" s="35" customFormat="1" ht="18" x14ac:dyDescent="0.25">
      <c r="A236"/>
      <c r="B236" s="20"/>
      <c r="C236" s="53"/>
      <c r="E236"/>
      <c r="F236"/>
      <c r="G236"/>
      <c r="H236"/>
      <c r="I236"/>
      <c r="J236"/>
      <c r="K236"/>
      <c r="L236"/>
      <c r="M236"/>
      <c r="N236"/>
      <c r="O236"/>
      <c r="P236" s="70"/>
      <c r="Q236" s="70"/>
      <c r="R236"/>
      <c r="S236"/>
      <c r="T236"/>
      <c r="U236"/>
      <c r="V236"/>
      <c r="W236"/>
      <c r="X236"/>
      <c r="Y236"/>
      <c r="Z236"/>
    </row>
    <row r="237" spans="1:26" s="35" customFormat="1" ht="18" x14ac:dyDescent="0.25">
      <c r="A237"/>
      <c r="B237" s="20"/>
      <c r="C237" s="53"/>
      <c r="E237"/>
      <c r="F237"/>
      <c r="G237"/>
      <c r="H237"/>
      <c r="I237"/>
      <c r="J237"/>
      <c r="K237"/>
      <c r="L237"/>
      <c r="M237"/>
      <c r="N237"/>
      <c r="O237"/>
      <c r="P237" s="70"/>
      <c r="Q237" s="70"/>
      <c r="R237"/>
      <c r="S237"/>
      <c r="T237"/>
      <c r="U237"/>
      <c r="V237"/>
      <c r="W237"/>
      <c r="X237"/>
      <c r="Y237"/>
      <c r="Z237"/>
    </row>
    <row r="238" spans="1:26" s="35" customFormat="1" ht="18" x14ac:dyDescent="0.25">
      <c r="A238"/>
      <c r="B238" s="20"/>
      <c r="C238" s="53"/>
      <c r="E238"/>
      <c r="F238"/>
      <c r="G238"/>
      <c r="H238"/>
      <c r="I238"/>
      <c r="J238"/>
      <c r="K238"/>
      <c r="L238"/>
      <c r="M238"/>
      <c r="N238"/>
      <c r="O238"/>
      <c r="P238" s="70"/>
      <c r="Q238" s="70"/>
      <c r="R238"/>
      <c r="S238"/>
      <c r="T238"/>
      <c r="U238"/>
      <c r="V238"/>
      <c r="W238"/>
      <c r="X238"/>
      <c r="Y238"/>
      <c r="Z238"/>
    </row>
    <row r="239" spans="1:26" s="35" customFormat="1" ht="18" x14ac:dyDescent="0.25">
      <c r="A239"/>
      <c r="B239" s="20"/>
      <c r="C239" s="53"/>
      <c r="E239"/>
      <c r="F239"/>
      <c r="G239"/>
      <c r="H239"/>
      <c r="I239"/>
      <c r="J239"/>
      <c r="K239"/>
      <c r="L239"/>
      <c r="M239"/>
      <c r="N239"/>
      <c r="O239"/>
      <c r="P239" s="70"/>
      <c r="Q239" s="70"/>
      <c r="R239"/>
      <c r="S239"/>
      <c r="T239"/>
      <c r="U239"/>
      <c r="V239"/>
      <c r="W239"/>
      <c r="X239"/>
      <c r="Y239"/>
      <c r="Z239"/>
    </row>
    <row r="240" spans="1:26" s="35" customFormat="1" ht="18" x14ac:dyDescent="0.25">
      <c r="A240"/>
      <c r="B240" s="20"/>
      <c r="C240" s="53"/>
      <c r="E240"/>
      <c r="F240"/>
      <c r="G240"/>
      <c r="H240"/>
      <c r="I240"/>
      <c r="J240"/>
      <c r="K240"/>
      <c r="L240"/>
      <c r="M240"/>
      <c r="N240"/>
      <c r="O240"/>
      <c r="P240" s="70"/>
      <c r="Q240" s="70"/>
      <c r="R240"/>
      <c r="S240"/>
      <c r="T240"/>
      <c r="U240"/>
      <c r="V240"/>
      <c r="W240"/>
      <c r="X240"/>
      <c r="Y240"/>
      <c r="Z240"/>
    </row>
    <row r="241" spans="1:26" s="35" customFormat="1" ht="18" x14ac:dyDescent="0.25">
      <c r="A241"/>
      <c r="B241" s="20"/>
      <c r="C241" s="53"/>
      <c r="E241"/>
      <c r="F241"/>
      <c r="G241"/>
      <c r="H241"/>
      <c r="I241"/>
      <c r="J241"/>
      <c r="K241"/>
      <c r="L241"/>
      <c r="M241"/>
      <c r="N241"/>
      <c r="O241"/>
      <c r="P241" s="70"/>
      <c r="Q241" s="70"/>
      <c r="R241"/>
      <c r="S241"/>
      <c r="T241"/>
      <c r="U241"/>
      <c r="V241"/>
      <c r="W241"/>
      <c r="X241"/>
      <c r="Y241"/>
      <c r="Z241"/>
    </row>
    <row r="242" spans="1:26" s="35" customFormat="1" ht="18" x14ac:dyDescent="0.25">
      <c r="A242"/>
      <c r="B242" s="20"/>
      <c r="C242" s="53"/>
      <c r="E242"/>
      <c r="F242"/>
      <c r="G242"/>
      <c r="H242"/>
      <c r="I242"/>
      <c r="J242"/>
      <c r="K242"/>
      <c r="L242"/>
      <c r="M242"/>
      <c r="N242"/>
      <c r="O242"/>
      <c r="P242" s="70"/>
      <c r="Q242" s="70"/>
      <c r="R242"/>
      <c r="S242"/>
      <c r="T242"/>
      <c r="U242"/>
      <c r="V242"/>
      <c r="W242"/>
      <c r="X242"/>
      <c r="Y242"/>
      <c r="Z242"/>
    </row>
    <row r="243" spans="1:26" s="35" customFormat="1" ht="18" x14ac:dyDescent="0.25">
      <c r="A243"/>
      <c r="B243" s="20"/>
      <c r="C243" s="53"/>
      <c r="E243"/>
      <c r="F243"/>
      <c r="G243"/>
      <c r="H243"/>
      <c r="I243"/>
      <c r="J243"/>
      <c r="K243"/>
      <c r="L243"/>
      <c r="M243"/>
      <c r="N243"/>
      <c r="O243"/>
      <c r="P243" s="70"/>
      <c r="Q243" s="70"/>
      <c r="R243"/>
      <c r="S243"/>
      <c r="T243"/>
      <c r="U243"/>
      <c r="V243"/>
      <c r="W243"/>
      <c r="X243"/>
      <c r="Y243"/>
      <c r="Z243"/>
    </row>
    <row r="244" spans="1:26" s="35" customFormat="1" ht="18" x14ac:dyDescent="0.25">
      <c r="A244"/>
      <c r="B244" s="20"/>
      <c r="C244" s="53"/>
      <c r="E244"/>
      <c r="F244"/>
      <c r="G244"/>
      <c r="H244"/>
      <c r="I244"/>
      <c r="J244"/>
      <c r="K244"/>
      <c r="L244"/>
      <c r="M244"/>
      <c r="N244"/>
      <c r="O244"/>
      <c r="P244" s="70"/>
      <c r="Q244" s="70"/>
      <c r="R244"/>
      <c r="S244"/>
      <c r="T244"/>
      <c r="U244"/>
      <c r="V244"/>
      <c r="W244"/>
      <c r="X244"/>
      <c r="Y244"/>
      <c r="Z244"/>
    </row>
    <row r="245" spans="1:26" s="35" customFormat="1" ht="18" x14ac:dyDescent="0.25">
      <c r="A245"/>
      <c r="B245" s="20"/>
      <c r="C245" s="53"/>
      <c r="E245"/>
      <c r="F245"/>
      <c r="G245"/>
      <c r="H245"/>
      <c r="I245"/>
      <c r="J245"/>
      <c r="K245"/>
      <c r="L245"/>
      <c r="M245"/>
      <c r="N245"/>
      <c r="O245"/>
      <c r="P245" s="70"/>
      <c r="Q245" s="70"/>
      <c r="R245"/>
      <c r="S245"/>
      <c r="T245"/>
      <c r="U245"/>
      <c r="V245"/>
      <c r="W245"/>
      <c r="X245"/>
      <c r="Y245"/>
      <c r="Z245"/>
    </row>
    <row r="246" spans="1:26" s="35" customFormat="1" ht="18" x14ac:dyDescent="0.25">
      <c r="A246"/>
      <c r="B246" s="20"/>
      <c r="C246" s="53"/>
      <c r="E246"/>
      <c r="F246"/>
      <c r="G246"/>
      <c r="H246"/>
      <c r="I246"/>
      <c r="J246"/>
      <c r="K246"/>
      <c r="L246"/>
      <c r="M246"/>
      <c r="N246"/>
      <c r="O246"/>
      <c r="P246" s="70"/>
      <c r="Q246" s="70"/>
      <c r="R246"/>
      <c r="S246"/>
      <c r="T246"/>
      <c r="U246"/>
      <c r="V246"/>
      <c r="W246"/>
      <c r="X246"/>
      <c r="Y246"/>
      <c r="Z246"/>
    </row>
    <row r="247" spans="1:26" s="35" customFormat="1" ht="18" x14ac:dyDescent="0.25">
      <c r="A247"/>
      <c r="B247" s="20"/>
      <c r="C247" s="53"/>
      <c r="E247"/>
      <c r="F247"/>
      <c r="G247"/>
      <c r="H247"/>
      <c r="I247"/>
      <c r="J247"/>
      <c r="K247"/>
      <c r="L247"/>
      <c r="M247"/>
      <c r="N247"/>
      <c r="O247"/>
      <c r="P247" s="70"/>
      <c r="Q247" s="70"/>
      <c r="R247"/>
      <c r="S247"/>
      <c r="T247"/>
      <c r="U247"/>
      <c r="V247"/>
      <c r="W247"/>
      <c r="X247"/>
      <c r="Y247"/>
      <c r="Z247"/>
    </row>
    <row r="248" spans="1:26" s="35" customFormat="1" ht="18" x14ac:dyDescent="0.25">
      <c r="A248"/>
      <c r="B248" s="20"/>
      <c r="C248" s="53"/>
      <c r="E248"/>
      <c r="F248"/>
      <c r="G248"/>
      <c r="H248"/>
      <c r="I248"/>
      <c r="J248"/>
      <c r="K248"/>
      <c r="L248"/>
      <c r="M248"/>
      <c r="N248"/>
      <c r="O248"/>
      <c r="P248" s="70"/>
      <c r="Q248" s="70"/>
      <c r="R248"/>
      <c r="S248"/>
      <c r="T248"/>
      <c r="U248"/>
      <c r="V248"/>
      <c r="W248"/>
      <c r="X248"/>
      <c r="Y248"/>
      <c r="Z248"/>
    </row>
    <row r="249" spans="1:26" s="35" customFormat="1" ht="18" x14ac:dyDescent="0.25">
      <c r="A249"/>
      <c r="B249" s="20"/>
      <c r="C249" s="53"/>
      <c r="E249"/>
      <c r="F249"/>
      <c r="G249"/>
      <c r="H249"/>
      <c r="I249"/>
      <c r="J249"/>
      <c r="K249"/>
      <c r="L249"/>
      <c r="M249"/>
      <c r="N249"/>
      <c r="O249"/>
      <c r="P249" s="70"/>
      <c r="Q249" s="70"/>
      <c r="R249"/>
      <c r="S249"/>
      <c r="T249"/>
      <c r="U249"/>
      <c r="V249"/>
      <c r="W249"/>
      <c r="X249"/>
      <c r="Y249"/>
      <c r="Z249"/>
    </row>
    <row r="250" spans="1:26" s="35" customFormat="1" ht="18" x14ac:dyDescent="0.25">
      <c r="A250"/>
      <c r="B250" s="20"/>
      <c r="C250" s="53"/>
      <c r="E250"/>
      <c r="F250"/>
      <c r="G250"/>
      <c r="H250"/>
      <c r="I250"/>
      <c r="J250"/>
      <c r="K250"/>
      <c r="L250"/>
      <c r="M250"/>
      <c r="N250"/>
      <c r="O250"/>
      <c r="P250" s="70"/>
      <c r="Q250" s="70"/>
      <c r="R250"/>
      <c r="S250"/>
      <c r="T250"/>
      <c r="U250"/>
      <c r="V250"/>
      <c r="W250"/>
      <c r="X250"/>
      <c r="Y250"/>
      <c r="Z250"/>
    </row>
    <row r="251" spans="1:26" s="35" customFormat="1" ht="18" x14ac:dyDescent="0.25">
      <c r="A251"/>
      <c r="B251" s="20"/>
      <c r="C251" s="53"/>
      <c r="E251"/>
      <c r="F251"/>
      <c r="G251"/>
      <c r="H251"/>
      <c r="I251"/>
      <c r="J251"/>
      <c r="K251"/>
      <c r="L251"/>
      <c r="M251"/>
      <c r="N251"/>
      <c r="O251"/>
      <c r="P251" s="70"/>
      <c r="Q251" s="70"/>
      <c r="R251"/>
      <c r="S251"/>
      <c r="T251"/>
      <c r="U251"/>
      <c r="V251"/>
      <c r="W251"/>
      <c r="X251"/>
      <c r="Y251"/>
      <c r="Z251"/>
    </row>
    <row r="252" spans="1:26" s="35" customFormat="1" ht="18" x14ac:dyDescent="0.25">
      <c r="A252"/>
      <c r="B252" s="20"/>
      <c r="C252" s="53"/>
      <c r="E252"/>
      <c r="F252"/>
      <c r="G252"/>
      <c r="H252"/>
      <c r="I252"/>
      <c r="J252"/>
      <c r="K252"/>
      <c r="L252"/>
      <c r="M252"/>
      <c r="N252"/>
      <c r="O252"/>
      <c r="P252" s="70"/>
      <c r="Q252" s="70"/>
      <c r="R252"/>
      <c r="S252"/>
      <c r="T252"/>
      <c r="U252"/>
      <c r="V252"/>
      <c r="W252"/>
      <c r="X252"/>
      <c r="Y252"/>
      <c r="Z252"/>
    </row>
    <row r="253" spans="1:26" s="35" customFormat="1" ht="18" x14ac:dyDescent="0.25">
      <c r="A253"/>
      <c r="B253" s="20"/>
      <c r="C253" s="53"/>
      <c r="E253"/>
      <c r="F253"/>
      <c r="G253"/>
      <c r="H253"/>
      <c r="I253"/>
      <c r="J253"/>
      <c r="K253"/>
      <c r="L253"/>
      <c r="M253"/>
      <c r="N253"/>
      <c r="O253"/>
      <c r="P253" s="70"/>
      <c r="Q253" s="70"/>
      <c r="R253"/>
      <c r="S253"/>
      <c r="T253"/>
      <c r="U253"/>
      <c r="V253"/>
      <c r="W253"/>
      <c r="X253"/>
      <c r="Y253"/>
      <c r="Z253"/>
    </row>
    <row r="254" spans="1:26" s="35" customFormat="1" ht="18" x14ac:dyDescent="0.25">
      <c r="A254"/>
      <c r="B254" s="20"/>
      <c r="C254" s="53"/>
      <c r="E254"/>
      <c r="F254"/>
      <c r="G254"/>
      <c r="H254"/>
      <c r="I254"/>
      <c r="J254"/>
      <c r="K254"/>
      <c r="L254"/>
      <c r="M254"/>
      <c r="N254"/>
      <c r="O254"/>
      <c r="P254" s="70"/>
      <c r="Q254" s="70"/>
      <c r="R254"/>
      <c r="S254"/>
      <c r="T254"/>
      <c r="U254"/>
      <c r="V254"/>
      <c r="W254"/>
      <c r="X254"/>
      <c r="Y254"/>
      <c r="Z254"/>
    </row>
    <row r="255" spans="1:26" s="35" customFormat="1" ht="18" x14ac:dyDescent="0.25">
      <c r="A255"/>
      <c r="B255" s="20"/>
      <c r="C255" s="53"/>
      <c r="E255"/>
      <c r="F255"/>
      <c r="G255"/>
      <c r="H255"/>
      <c r="I255"/>
      <c r="J255"/>
      <c r="K255"/>
      <c r="L255"/>
      <c r="M255"/>
      <c r="N255"/>
      <c r="O255"/>
      <c r="P255" s="70"/>
      <c r="Q255" s="70"/>
      <c r="R255"/>
      <c r="S255"/>
      <c r="T255"/>
      <c r="U255"/>
      <c r="V255"/>
      <c r="W255"/>
      <c r="X255"/>
      <c r="Y255"/>
      <c r="Z255"/>
    </row>
    <row r="256" spans="1:26" s="35" customFormat="1" ht="18" x14ac:dyDescent="0.25">
      <c r="A256"/>
      <c r="B256" s="20"/>
      <c r="C256" s="53"/>
      <c r="E256"/>
      <c r="F256"/>
      <c r="G256"/>
      <c r="H256"/>
      <c r="I256"/>
      <c r="J256"/>
      <c r="K256"/>
      <c r="L256"/>
      <c r="M256"/>
      <c r="N256"/>
      <c r="O256"/>
      <c r="P256" s="70"/>
      <c r="Q256" s="70"/>
      <c r="R256"/>
      <c r="S256"/>
      <c r="T256"/>
      <c r="U256"/>
      <c r="V256"/>
      <c r="W256"/>
      <c r="X256"/>
      <c r="Y256"/>
      <c r="Z256"/>
    </row>
    <row r="257" spans="1:26" s="35" customFormat="1" ht="18" x14ac:dyDescent="0.25">
      <c r="A257"/>
      <c r="B257" s="20"/>
      <c r="C257" s="53"/>
      <c r="E257"/>
      <c r="F257"/>
      <c r="G257"/>
      <c r="H257"/>
      <c r="I257"/>
      <c r="J257"/>
      <c r="K257"/>
      <c r="L257"/>
      <c r="M257"/>
      <c r="N257"/>
      <c r="O257"/>
      <c r="P257" s="70"/>
      <c r="Q257" s="70"/>
      <c r="R257"/>
      <c r="S257"/>
      <c r="T257"/>
      <c r="U257"/>
      <c r="V257"/>
      <c r="W257"/>
      <c r="X257"/>
      <c r="Y257"/>
      <c r="Z257"/>
    </row>
    <row r="258" spans="1:26" s="35" customFormat="1" ht="18" x14ac:dyDescent="0.25">
      <c r="A258"/>
      <c r="B258" s="20"/>
      <c r="C258" s="53"/>
      <c r="E258"/>
      <c r="F258"/>
      <c r="G258"/>
      <c r="H258"/>
      <c r="I258"/>
      <c r="J258"/>
      <c r="K258"/>
      <c r="L258"/>
      <c r="M258"/>
      <c r="N258"/>
      <c r="O258"/>
      <c r="P258" s="70"/>
      <c r="Q258" s="70"/>
      <c r="R258"/>
      <c r="S258"/>
      <c r="T258"/>
      <c r="U258"/>
      <c r="V258"/>
      <c r="W258"/>
      <c r="X258"/>
      <c r="Y258"/>
      <c r="Z258"/>
    </row>
    <row r="259" spans="1:26" s="35" customFormat="1" ht="18" x14ac:dyDescent="0.25">
      <c r="A259"/>
      <c r="B259" s="20"/>
      <c r="C259" s="53"/>
      <c r="E259"/>
      <c r="F259"/>
      <c r="G259"/>
      <c r="H259"/>
      <c r="I259"/>
      <c r="J259"/>
      <c r="K259"/>
      <c r="L259"/>
      <c r="M259"/>
      <c r="N259"/>
      <c r="O259"/>
      <c r="P259" s="70"/>
      <c r="Q259" s="70"/>
      <c r="R259"/>
      <c r="S259"/>
      <c r="T259"/>
      <c r="U259"/>
      <c r="V259"/>
      <c r="W259"/>
      <c r="X259"/>
      <c r="Y259"/>
      <c r="Z259"/>
    </row>
    <row r="260" spans="1:26" s="35" customFormat="1" ht="18" x14ac:dyDescent="0.25">
      <c r="A260"/>
      <c r="B260" s="20"/>
      <c r="C260" s="53"/>
      <c r="E260"/>
      <c r="F260"/>
      <c r="G260"/>
      <c r="H260"/>
      <c r="I260"/>
      <c r="J260"/>
      <c r="K260"/>
      <c r="L260"/>
      <c r="M260"/>
      <c r="N260"/>
      <c r="O260"/>
      <c r="P260" s="70"/>
      <c r="Q260" s="70"/>
      <c r="R260"/>
      <c r="S260"/>
      <c r="T260"/>
      <c r="U260"/>
      <c r="V260"/>
      <c r="W260"/>
      <c r="X260"/>
      <c r="Y260"/>
      <c r="Z260"/>
    </row>
    <row r="261" spans="1:26" s="35" customFormat="1" ht="18" x14ac:dyDescent="0.25">
      <c r="A261"/>
      <c r="B261" s="20"/>
      <c r="C261" s="53"/>
      <c r="E261"/>
      <c r="F261"/>
      <c r="G261"/>
      <c r="H261"/>
      <c r="I261"/>
      <c r="J261"/>
      <c r="K261"/>
      <c r="L261"/>
      <c r="M261"/>
      <c r="N261"/>
      <c r="O261"/>
      <c r="P261" s="70"/>
      <c r="Q261" s="70"/>
      <c r="R261"/>
      <c r="S261"/>
      <c r="T261"/>
      <c r="U261"/>
      <c r="V261"/>
      <c r="W261"/>
      <c r="X261"/>
      <c r="Y261"/>
      <c r="Z261"/>
    </row>
    <row r="262" spans="1:26" s="35" customFormat="1" ht="18" x14ac:dyDescent="0.25">
      <c r="A262"/>
      <c r="B262" s="20"/>
      <c r="C262" s="53"/>
      <c r="E262"/>
      <c r="F262"/>
      <c r="G262"/>
      <c r="H262"/>
      <c r="I262"/>
      <c r="J262"/>
      <c r="K262"/>
      <c r="L262"/>
      <c r="M262"/>
      <c r="N262"/>
      <c r="O262"/>
      <c r="P262" s="70"/>
      <c r="Q262" s="70"/>
      <c r="R262"/>
      <c r="S262"/>
      <c r="T262"/>
      <c r="U262"/>
      <c r="V262"/>
      <c r="W262"/>
      <c r="X262"/>
      <c r="Y262"/>
      <c r="Z262"/>
    </row>
    <row r="263" spans="1:26" s="35" customFormat="1" ht="18" x14ac:dyDescent="0.25">
      <c r="A263"/>
      <c r="B263" s="20"/>
      <c r="C263" s="53"/>
      <c r="E263"/>
      <c r="F263"/>
      <c r="G263"/>
      <c r="H263"/>
      <c r="I263"/>
      <c r="J263"/>
      <c r="K263"/>
      <c r="L263"/>
      <c r="M263"/>
      <c r="N263"/>
      <c r="O263"/>
      <c r="P263" s="70"/>
      <c r="Q263" s="70"/>
      <c r="R263"/>
      <c r="S263"/>
      <c r="T263"/>
      <c r="U263"/>
      <c r="V263"/>
      <c r="W263"/>
      <c r="X263"/>
      <c r="Y263"/>
      <c r="Z263"/>
    </row>
    <row r="264" spans="1:26" s="35" customFormat="1" ht="18" x14ac:dyDescent="0.25">
      <c r="A264"/>
      <c r="B264" s="20"/>
      <c r="C264" s="53"/>
      <c r="E264"/>
      <c r="F264"/>
      <c r="G264"/>
      <c r="H264"/>
      <c r="I264"/>
      <c r="J264"/>
      <c r="K264"/>
      <c r="L264"/>
      <c r="M264"/>
      <c r="N264"/>
      <c r="O264"/>
      <c r="P264" s="70"/>
      <c r="Q264" s="70"/>
      <c r="R264"/>
      <c r="S264"/>
      <c r="T264"/>
      <c r="U264"/>
      <c r="V264"/>
      <c r="W264"/>
      <c r="X264"/>
      <c r="Y264"/>
      <c r="Z264"/>
    </row>
    <row r="265" spans="1:26" s="35" customFormat="1" ht="18" x14ac:dyDescent="0.25">
      <c r="A265"/>
      <c r="B265" s="20"/>
      <c r="C265" s="53"/>
      <c r="E265"/>
      <c r="F265"/>
      <c r="G265"/>
      <c r="H265"/>
      <c r="I265"/>
      <c r="J265"/>
      <c r="K265"/>
      <c r="L265"/>
      <c r="M265"/>
      <c r="N265"/>
      <c r="O265"/>
      <c r="P265" s="70"/>
      <c r="Q265" s="70"/>
      <c r="R265"/>
      <c r="S265"/>
      <c r="T265"/>
      <c r="U265"/>
      <c r="V265"/>
      <c r="W265"/>
      <c r="X265"/>
      <c r="Y265"/>
      <c r="Z265"/>
    </row>
    <row r="266" spans="1:26" s="35" customFormat="1" ht="18" x14ac:dyDescent="0.25">
      <c r="A266"/>
      <c r="B266" s="20"/>
      <c r="C266" s="53"/>
      <c r="E266"/>
      <c r="F266"/>
      <c r="G266"/>
      <c r="H266"/>
      <c r="I266"/>
      <c r="J266"/>
      <c r="K266"/>
      <c r="L266"/>
      <c r="M266"/>
      <c r="N266"/>
      <c r="O266"/>
      <c r="P266" s="70"/>
      <c r="Q266" s="70"/>
      <c r="R266"/>
      <c r="S266"/>
      <c r="T266"/>
      <c r="U266"/>
      <c r="V266"/>
      <c r="W266"/>
      <c r="X266"/>
      <c r="Y266"/>
      <c r="Z266"/>
    </row>
    <row r="267" spans="1:26" s="35" customFormat="1" ht="18" x14ac:dyDescent="0.25">
      <c r="A267"/>
      <c r="B267" s="20"/>
      <c r="C267" s="53"/>
      <c r="E267"/>
      <c r="F267"/>
      <c r="G267"/>
      <c r="H267"/>
      <c r="I267"/>
      <c r="J267"/>
      <c r="K267"/>
      <c r="L267"/>
      <c r="M267"/>
      <c r="N267"/>
      <c r="O267"/>
      <c r="P267" s="70"/>
      <c r="Q267" s="70"/>
      <c r="R267"/>
      <c r="S267"/>
      <c r="T267"/>
      <c r="U267"/>
      <c r="V267"/>
      <c r="W267"/>
      <c r="X267"/>
      <c r="Y267"/>
      <c r="Z267"/>
    </row>
    <row r="268" spans="1:26" s="35" customFormat="1" ht="18" x14ac:dyDescent="0.25">
      <c r="A268"/>
      <c r="B268" s="20"/>
      <c r="C268" s="53"/>
      <c r="E268"/>
      <c r="F268"/>
      <c r="G268"/>
      <c r="H268"/>
      <c r="I268"/>
      <c r="J268"/>
      <c r="K268"/>
      <c r="L268"/>
      <c r="M268"/>
      <c r="N268"/>
      <c r="O268"/>
      <c r="P268" s="70"/>
      <c r="Q268" s="70"/>
      <c r="R268"/>
      <c r="S268"/>
      <c r="T268"/>
      <c r="U268"/>
      <c r="V268"/>
      <c r="W268"/>
      <c r="X268"/>
      <c r="Y268"/>
      <c r="Z268"/>
    </row>
    <row r="269" spans="1:26" s="35" customFormat="1" ht="18" x14ac:dyDescent="0.25">
      <c r="A269"/>
      <c r="B269" s="20"/>
      <c r="C269" s="53"/>
      <c r="E269"/>
      <c r="F269"/>
      <c r="G269"/>
      <c r="H269"/>
      <c r="I269"/>
      <c r="J269"/>
      <c r="K269"/>
      <c r="L269"/>
      <c r="M269"/>
      <c r="N269"/>
      <c r="O269"/>
      <c r="P269" s="70"/>
      <c r="Q269" s="70"/>
      <c r="R269"/>
      <c r="S269"/>
      <c r="T269"/>
      <c r="U269"/>
      <c r="V269"/>
      <c r="W269"/>
      <c r="X269"/>
      <c r="Y269"/>
      <c r="Z269"/>
    </row>
    <row r="270" spans="1:26" s="35" customFormat="1" ht="18" x14ac:dyDescent="0.25">
      <c r="A270"/>
      <c r="B270" s="20"/>
      <c r="C270" s="53"/>
      <c r="E270"/>
      <c r="F270"/>
      <c r="G270"/>
      <c r="H270"/>
      <c r="I270"/>
      <c r="J270"/>
      <c r="K270"/>
      <c r="L270"/>
      <c r="M270"/>
      <c r="N270"/>
      <c r="O270"/>
      <c r="P270" s="70"/>
      <c r="Q270" s="70"/>
      <c r="R270"/>
      <c r="S270"/>
      <c r="T270"/>
      <c r="U270"/>
      <c r="V270"/>
      <c r="W270"/>
      <c r="X270"/>
      <c r="Y270"/>
      <c r="Z270"/>
    </row>
    <row r="271" spans="1:26" s="35" customFormat="1" ht="18" x14ac:dyDescent="0.25">
      <c r="A271"/>
      <c r="B271" s="20"/>
      <c r="C271" s="53"/>
      <c r="E271"/>
      <c r="F271"/>
      <c r="G271"/>
      <c r="H271"/>
      <c r="I271"/>
      <c r="J271"/>
      <c r="K271"/>
      <c r="L271"/>
      <c r="M271"/>
      <c r="N271"/>
      <c r="O271"/>
      <c r="P271" s="70"/>
      <c r="Q271" s="70"/>
      <c r="R271"/>
      <c r="S271"/>
      <c r="T271"/>
      <c r="U271"/>
      <c r="V271"/>
      <c r="W271"/>
      <c r="X271"/>
      <c r="Y271"/>
      <c r="Z271"/>
    </row>
    <row r="272" spans="1:26" s="35" customFormat="1" ht="18" x14ac:dyDescent="0.25">
      <c r="A272"/>
      <c r="B272" s="20"/>
      <c r="C272" s="53"/>
      <c r="E272"/>
      <c r="F272"/>
      <c r="G272"/>
      <c r="H272"/>
      <c r="I272"/>
      <c r="J272"/>
      <c r="K272"/>
      <c r="L272"/>
      <c r="M272"/>
      <c r="N272"/>
      <c r="O272"/>
      <c r="P272" s="70"/>
      <c r="Q272" s="70"/>
      <c r="R272"/>
      <c r="S272"/>
      <c r="T272"/>
      <c r="U272"/>
      <c r="V272"/>
      <c r="W272"/>
      <c r="X272"/>
      <c r="Y272"/>
      <c r="Z272"/>
    </row>
    <row r="273" spans="1:26" s="35" customFormat="1" ht="18" x14ac:dyDescent="0.25">
      <c r="A273"/>
      <c r="B273" s="20"/>
      <c r="C273" s="53"/>
      <c r="E273"/>
      <c r="F273"/>
      <c r="G273"/>
      <c r="H273"/>
      <c r="I273"/>
      <c r="J273"/>
      <c r="K273"/>
      <c r="L273"/>
      <c r="M273"/>
      <c r="N273"/>
      <c r="O273"/>
      <c r="P273" s="70"/>
      <c r="Q273" s="70"/>
      <c r="R273"/>
      <c r="S273"/>
      <c r="T273"/>
      <c r="U273"/>
      <c r="V273"/>
      <c r="W273"/>
      <c r="X273"/>
      <c r="Y273"/>
      <c r="Z273"/>
    </row>
    <row r="274" spans="1:26" s="35" customFormat="1" ht="18" x14ac:dyDescent="0.25">
      <c r="A274"/>
      <c r="B274" s="20"/>
      <c r="C274" s="53"/>
      <c r="E274"/>
      <c r="F274"/>
      <c r="G274"/>
      <c r="H274"/>
      <c r="I274"/>
      <c r="J274"/>
      <c r="K274"/>
      <c r="L274"/>
      <c r="M274"/>
      <c r="N274"/>
      <c r="O274"/>
      <c r="P274" s="70"/>
      <c r="Q274" s="70"/>
      <c r="R274"/>
      <c r="S274"/>
      <c r="T274"/>
      <c r="U274"/>
      <c r="V274"/>
      <c r="W274"/>
      <c r="X274"/>
      <c r="Y274"/>
      <c r="Z274"/>
    </row>
    <row r="275" spans="1:26" s="35" customFormat="1" ht="18" x14ac:dyDescent="0.25">
      <c r="A275"/>
      <c r="B275" s="20"/>
      <c r="C275" s="53"/>
      <c r="E275"/>
      <c r="F275"/>
      <c r="G275"/>
      <c r="H275"/>
      <c r="I275"/>
      <c r="J275"/>
      <c r="K275"/>
      <c r="L275"/>
      <c r="M275"/>
      <c r="N275"/>
      <c r="O275"/>
      <c r="P275" s="70"/>
      <c r="Q275" s="70"/>
      <c r="R275"/>
      <c r="S275"/>
      <c r="T275"/>
      <c r="U275"/>
      <c r="V275"/>
      <c r="W275"/>
      <c r="X275"/>
      <c r="Y275"/>
      <c r="Z275"/>
    </row>
    <row r="276" spans="1:26" s="35" customFormat="1" ht="18" x14ac:dyDescent="0.25">
      <c r="A276"/>
      <c r="B276" s="20"/>
      <c r="C276" s="53"/>
      <c r="E276"/>
      <c r="F276"/>
      <c r="G276"/>
      <c r="H276"/>
      <c r="I276"/>
      <c r="J276"/>
      <c r="K276"/>
      <c r="L276"/>
      <c r="M276"/>
      <c r="N276"/>
      <c r="O276"/>
      <c r="P276" s="70"/>
      <c r="Q276" s="70"/>
      <c r="R276"/>
      <c r="S276"/>
      <c r="T276"/>
      <c r="U276"/>
      <c r="V276"/>
      <c r="W276"/>
      <c r="X276"/>
      <c r="Y276"/>
      <c r="Z276"/>
    </row>
    <row r="277" spans="1:26" s="35" customFormat="1" ht="18" x14ac:dyDescent="0.25">
      <c r="A277"/>
      <c r="B277" s="20"/>
      <c r="C277" s="53"/>
      <c r="E277"/>
      <c r="F277"/>
      <c r="G277"/>
      <c r="H277"/>
      <c r="I277"/>
      <c r="J277"/>
      <c r="K277"/>
      <c r="L277"/>
      <c r="M277"/>
      <c r="N277"/>
      <c r="O277"/>
      <c r="P277" s="70"/>
      <c r="Q277" s="70"/>
      <c r="R277"/>
      <c r="S277"/>
      <c r="T277"/>
      <c r="U277"/>
      <c r="V277"/>
      <c r="W277"/>
      <c r="X277"/>
      <c r="Y277"/>
      <c r="Z277"/>
    </row>
    <row r="278" spans="1:26" s="35" customFormat="1" ht="18" x14ac:dyDescent="0.25">
      <c r="A278"/>
      <c r="B278" s="20"/>
      <c r="C278" s="53"/>
      <c r="E278"/>
      <c r="F278"/>
      <c r="G278"/>
      <c r="H278"/>
      <c r="I278"/>
      <c r="J278"/>
      <c r="K278"/>
      <c r="L278"/>
      <c r="M278"/>
      <c r="N278"/>
      <c r="O278"/>
      <c r="P278" s="70"/>
      <c r="Q278" s="70"/>
      <c r="R278"/>
      <c r="S278"/>
      <c r="T278"/>
      <c r="U278"/>
      <c r="V278"/>
      <c r="W278"/>
      <c r="X278"/>
      <c r="Y278"/>
      <c r="Z278"/>
    </row>
    <row r="279" spans="1:26" s="35" customFormat="1" ht="18" x14ac:dyDescent="0.25">
      <c r="A279"/>
      <c r="B279" s="20"/>
      <c r="C279" s="53"/>
      <c r="E279"/>
      <c r="F279"/>
      <c r="G279"/>
      <c r="H279"/>
      <c r="I279"/>
      <c r="J279"/>
      <c r="K279"/>
      <c r="L279"/>
      <c r="M279"/>
      <c r="N279"/>
      <c r="O279"/>
      <c r="P279" s="70"/>
      <c r="Q279" s="70"/>
      <c r="R279"/>
      <c r="S279"/>
      <c r="T279"/>
      <c r="U279"/>
      <c r="V279"/>
      <c r="W279"/>
      <c r="X279"/>
      <c r="Y279"/>
      <c r="Z279"/>
    </row>
    <row r="280" spans="1:26" s="35" customFormat="1" ht="18" x14ac:dyDescent="0.25">
      <c r="A280"/>
      <c r="B280" s="20"/>
      <c r="C280" s="53"/>
      <c r="E280"/>
      <c r="F280"/>
      <c r="G280"/>
      <c r="H280"/>
      <c r="I280"/>
      <c r="J280"/>
      <c r="K280"/>
      <c r="L280"/>
      <c r="M280"/>
      <c r="N280"/>
      <c r="O280"/>
      <c r="P280" s="70"/>
      <c r="Q280" s="70"/>
      <c r="R280"/>
      <c r="S280"/>
      <c r="T280"/>
      <c r="U280"/>
      <c r="V280"/>
      <c r="W280"/>
      <c r="X280"/>
      <c r="Y280"/>
      <c r="Z280"/>
    </row>
    <row r="281" spans="1:26" s="35" customFormat="1" ht="18" x14ac:dyDescent="0.25">
      <c r="A281"/>
      <c r="B281" s="20"/>
      <c r="C281" s="53"/>
      <c r="E281"/>
      <c r="F281"/>
      <c r="G281"/>
      <c r="H281"/>
      <c r="I281"/>
      <c r="J281"/>
      <c r="K281"/>
      <c r="L281"/>
      <c r="M281"/>
      <c r="N281"/>
      <c r="O281"/>
      <c r="P281" s="70"/>
      <c r="Q281" s="70"/>
      <c r="R281"/>
      <c r="S281"/>
      <c r="T281"/>
      <c r="U281"/>
      <c r="V281"/>
      <c r="W281"/>
      <c r="X281"/>
      <c r="Y281"/>
      <c r="Z281"/>
    </row>
    <row r="282" spans="1:26" s="35" customFormat="1" ht="18" x14ac:dyDescent="0.25">
      <c r="A282"/>
      <c r="B282" s="20"/>
      <c r="C282" s="53"/>
      <c r="E282"/>
      <c r="F282"/>
      <c r="G282"/>
      <c r="H282"/>
      <c r="I282"/>
      <c r="J282"/>
      <c r="K282"/>
      <c r="L282"/>
      <c r="M282"/>
      <c r="N282"/>
      <c r="O282"/>
      <c r="P282" s="70"/>
      <c r="Q282" s="70"/>
      <c r="R282"/>
      <c r="S282"/>
      <c r="T282"/>
      <c r="U282"/>
      <c r="V282"/>
      <c r="W282"/>
      <c r="X282"/>
      <c r="Y282"/>
      <c r="Z282"/>
    </row>
    <row r="283" spans="1:26" s="35" customFormat="1" ht="18" x14ac:dyDescent="0.25">
      <c r="A283"/>
      <c r="B283" s="20"/>
      <c r="C283" s="53"/>
      <c r="E283"/>
      <c r="F283"/>
      <c r="G283"/>
      <c r="H283"/>
      <c r="I283"/>
      <c r="J283"/>
      <c r="K283"/>
      <c r="L283"/>
      <c r="M283"/>
      <c r="N283"/>
      <c r="O283"/>
      <c r="P283" s="70"/>
      <c r="Q283" s="70"/>
      <c r="R283"/>
      <c r="S283"/>
      <c r="T283"/>
      <c r="U283"/>
      <c r="V283"/>
      <c r="W283"/>
      <c r="X283"/>
      <c r="Y283"/>
      <c r="Z283"/>
    </row>
    <row r="284" spans="1:26" s="35" customFormat="1" ht="18" x14ac:dyDescent="0.25">
      <c r="A284"/>
      <c r="B284" s="20"/>
      <c r="C284" s="53"/>
      <c r="E284"/>
      <c r="F284"/>
      <c r="G284"/>
      <c r="H284"/>
      <c r="I284"/>
      <c r="J284"/>
      <c r="K284"/>
      <c r="L284"/>
      <c r="M284"/>
      <c r="N284"/>
      <c r="O284"/>
      <c r="P284" s="70"/>
      <c r="Q284" s="70"/>
      <c r="R284"/>
      <c r="S284"/>
      <c r="T284"/>
      <c r="U284"/>
      <c r="V284"/>
      <c r="W284"/>
      <c r="X284"/>
      <c r="Y284"/>
      <c r="Z284"/>
    </row>
    <row r="285" spans="1:26" s="35" customFormat="1" ht="18" x14ac:dyDescent="0.25">
      <c r="A285"/>
      <c r="B285" s="20"/>
      <c r="C285" s="53"/>
      <c r="E285"/>
      <c r="F285"/>
      <c r="G285"/>
      <c r="H285"/>
      <c r="I285"/>
      <c r="J285"/>
      <c r="K285"/>
      <c r="L285"/>
      <c r="M285"/>
      <c r="N285"/>
      <c r="O285"/>
      <c r="P285" s="70"/>
      <c r="Q285" s="70"/>
      <c r="R285"/>
      <c r="S285"/>
      <c r="T285"/>
      <c r="U285"/>
      <c r="V285"/>
      <c r="W285"/>
      <c r="X285"/>
      <c r="Y285"/>
      <c r="Z285"/>
    </row>
    <row r="286" spans="1:26" s="35" customFormat="1" ht="18" x14ac:dyDescent="0.25">
      <c r="A286"/>
      <c r="B286" s="20"/>
      <c r="C286" s="53"/>
      <c r="E286"/>
      <c r="F286"/>
      <c r="G286"/>
      <c r="H286"/>
      <c r="I286"/>
      <c r="J286"/>
      <c r="K286"/>
      <c r="L286"/>
      <c r="M286"/>
      <c r="N286"/>
      <c r="O286"/>
      <c r="P286" s="70"/>
      <c r="Q286" s="70"/>
      <c r="R286"/>
      <c r="S286"/>
      <c r="T286"/>
      <c r="U286"/>
      <c r="V286"/>
      <c r="W286"/>
      <c r="X286"/>
      <c r="Y286"/>
      <c r="Z286"/>
    </row>
    <row r="287" spans="1:26" s="35" customFormat="1" ht="18" x14ac:dyDescent="0.25">
      <c r="A287"/>
      <c r="B287" s="20"/>
      <c r="C287" s="53"/>
      <c r="E287"/>
      <c r="F287"/>
      <c r="G287"/>
      <c r="H287"/>
      <c r="I287"/>
      <c r="J287"/>
      <c r="K287"/>
      <c r="L287"/>
      <c r="M287"/>
      <c r="N287"/>
      <c r="O287"/>
      <c r="P287" s="70"/>
      <c r="Q287" s="70"/>
      <c r="R287"/>
      <c r="S287"/>
      <c r="T287"/>
      <c r="U287"/>
      <c r="V287"/>
      <c r="W287"/>
      <c r="X287"/>
      <c r="Y287"/>
      <c r="Z287"/>
    </row>
    <row r="288" spans="1:26" s="35" customFormat="1" ht="18" x14ac:dyDescent="0.25">
      <c r="A288"/>
      <c r="B288" s="20"/>
      <c r="C288" s="53"/>
      <c r="E288"/>
      <c r="F288"/>
      <c r="G288"/>
      <c r="H288"/>
      <c r="I288"/>
      <c r="J288"/>
      <c r="K288"/>
      <c r="L288"/>
      <c r="M288"/>
      <c r="N288"/>
      <c r="O288"/>
      <c r="P288" s="70"/>
      <c r="Q288" s="70"/>
      <c r="R288"/>
      <c r="S288"/>
      <c r="T288"/>
      <c r="U288"/>
      <c r="V288"/>
      <c r="W288"/>
      <c r="X288"/>
      <c r="Y288"/>
      <c r="Z288"/>
    </row>
    <row r="289" spans="1:26" s="35" customFormat="1" ht="18" x14ac:dyDescent="0.25">
      <c r="A289"/>
      <c r="B289" s="20"/>
      <c r="C289" s="53"/>
      <c r="E289"/>
      <c r="F289"/>
      <c r="G289"/>
      <c r="H289"/>
      <c r="I289"/>
      <c r="J289"/>
      <c r="K289"/>
      <c r="L289"/>
      <c r="M289"/>
      <c r="N289"/>
      <c r="O289"/>
      <c r="P289" s="70"/>
      <c r="Q289" s="70"/>
      <c r="R289"/>
      <c r="S289"/>
      <c r="T289"/>
      <c r="U289"/>
      <c r="V289"/>
      <c r="W289"/>
      <c r="X289"/>
      <c r="Y289"/>
      <c r="Z289"/>
    </row>
    <row r="290" spans="1:26" s="35" customFormat="1" ht="18" x14ac:dyDescent="0.25">
      <c r="A290"/>
      <c r="B290" s="20"/>
      <c r="C290" s="53"/>
      <c r="E290"/>
      <c r="F290"/>
      <c r="G290"/>
      <c r="H290"/>
      <c r="I290"/>
      <c r="J290"/>
      <c r="K290"/>
      <c r="L290"/>
      <c r="M290"/>
      <c r="N290"/>
      <c r="O290"/>
      <c r="P290" s="70"/>
      <c r="Q290" s="70"/>
      <c r="R290"/>
      <c r="S290"/>
      <c r="T290"/>
      <c r="U290"/>
      <c r="V290"/>
      <c r="W290"/>
      <c r="X290"/>
      <c r="Y290"/>
      <c r="Z290"/>
    </row>
    <row r="291" spans="1:26" s="35" customFormat="1" ht="18" x14ac:dyDescent="0.25">
      <c r="A291"/>
      <c r="B291" s="20"/>
      <c r="C291" s="53"/>
      <c r="E291"/>
      <c r="F291"/>
      <c r="G291"/>
      <c r="H291"/>
      <c r="I291"/>
      <c r="J291"/>
      <c r="K291"/>
      <c r="L291"/>
      <c r="M291"/>
      <c r="N291"/>
      <c r="O291"/>
      <c r="P291" s="70"/>
      <c r="Q291" s="70"/>
      <c r="R291"/>
      <c r="S291"/>
      <c r="T291"/>
      <c r="U291"/>
      <c r="V291"/>
      <c r="W291"/>
      <c r="X291"/>
      <c r="Y291"/>
      <c r="Z291"/>
    </row>
    <row r="292" spans="1:26" s="35" customFormat="1" ht="18" x14ac:dyDescent="0.25">
      <c r="A292"/>
      <c r="B292" s="20"/>
      <c r="C292" s="53"/>
      <c r="E292"/>
      <c r="F292"/>
      <c r="G292"/>
      <c r="H292"/>
      <c r="I292"/>
      <c r="J292"/>
      <c r="K292"/>
      <c r="L292"/>
      <c r="M292"/>
      <c r="N292"/>
      <c r="O292"/>
      <c r="P292" s="70"/>
      <c r="Q292" s="70"/>
      <c r="R292"/>
      <c r="S292"/>
      <c r="T292"/>
      <c r="U292"/>
      <c r="V292"/>
      <c r="W292"/>
      <c r="X292"/>
      <c r="Y292"/>
      <c r="Z292"/>
    </row>
    <row r="293" spans="1:26" s="35" customFormat="1" ht="18" x14ac:dyDescent="0.25">
      <c r="A293"/>
      <c r="B293" s="20"/>
      <c r="C293" s="53"/>
      <c r="E293"/>
      <c r="F293"/>
      <c r="G293"/>
      <c r="H293"/>
      <c r="I293"/>
      <c r="J293"/>
      <c r="K293"/>
      <c r="L293"/>
      <c r="M293"/>
      <c r="N293"/>
      <c r="O293"/>
      <c r="P293" s="70"/>
      <c r="Q293" s="70"/>
      <c r="R293"/>
      <c r="S293"/>
      <c r="T293"/>
      <c r="U293"/>
      <c r="V293"/>
      <c r="W293"/>
      <c r="X293"/>
      <c r="Y293"/>
      <c r="Z293"/>
    </row>
    <row r="294" spans="1:26" s="35" customFormat="1" ht="18" x14ac:dyDescent="0.25">
      <c r="A294"/>
      <c r="B294" s="20"/>
      <c r="C294" s="53"/>
      <c r="E294"/>
      <c r="F294"/>
      <c r="G294"/>
      <c r="H294"/>
      <c r="I294"/>
      <c r="J294"/>
      <c r="K294"/>
      <c r="L294"/>
      <c r="M294"/>
      <c r="N294"/>
      <c r="O294"/>
      <c r="P294" s="70"/>
      <c r="Q294" s="70"/>
      <c r="R294"/>
      <c r="S294"/>
      <c r="T294"/>
      <c r="U294"/>
      <c r="V294"/>
      <c r="W294"/>
      <c r="X294"/>
      <c r="Y294"/>
      <c r="Z294"/>
    </row>
    <row r="295" spans="1:26" s="35" customFormat="1" ht="18" x14ac:dyDescent="0.25">
      <c r="A295"/>
      <c r="B295" s="20"/>
      <c r="C295" s="53"/>
      <c r="E295"/>
      <c r="F295"/>
      <c r="G295"/>
      <c r="H295"/>
      <c r="I295"/>
      <c r="J295"/>
      <c r="K295"/>
      <c r="L295"/>
      <c r="M295"/>
      <c r="N295"/>
      <c r="O295"/>
      <c r="P295" s="70"/>
      <c r="Q295" s="70"/>
      <c r="R295"/>
      <c r="S295"/>
      <c r="T295"/>
      <c r="U295"/>
      <c r="V295"/>
      <c r="W295"/>
      <c r="X295"/>
      <c r="Y295"/>
      <c r="Z295"/>
    </row>
    <row r="296" spans="1:26" s="35" customFormat="1" ht="18" x14ac:dyDescent="0.25">
      <c r="A296"/>
      <c r="B296" s="20"/>
      <c r="C296" s="53"/>
      <c r="E296"/>
      <c r="F296"/>
      <c r="G296"/>
      <c r="H296"/>
      <c r="I296"/>
      <c r="J296"/>
      <c r="K296"/>
      <c r="L296"/>
      <c r="M296"/>
      <c r="N296"/>
      <c r="O296"/>
      <c r="P296" s="70"/>
      <c r="Q296" s="70"/>
      <c r="R296"/>
      <c r="S296"/>
      <c r="T296"/>
      <c r="U296"/>
      <c r="V296"/>
      <c r="W296"/>
      <c r="X296"/>
      <c r="Y296"/>
      <c r="Z296"/>
    </row>
    <row r="297" spans="1:26" s="35" customFormat="1" ht="18" x14ac:dyDescent="0.25">
      <c r="A297"/>
      <c r="B297" s="20"/>
      <c r="C297" s="53"/>
      <c r="E297"/>
      <c r="F297"/>
      <c r="G297"/>
      <c r="H297"/>
      <c r="I297"/>
      <c r="J297"/>
      <c r="K297"/>
      <c r="L297"/>
      <c r="M297"/>
      <c r="N297"/>
      <c r="O297"/>
      <c r="P297" s="70"/>
      <c r="Q297" s="70"/>
      <c r="R297"/>
      <c r="S297"/>
      <c r="T297"/>
      <c r="U297"/>
      <c r="V297"/>
      <c r="W297"/>
      <c r="X297"/>
      <c r="Y297"/>
      <c r="Z297"/>
    </row>
  </sheetData>
  <sheetProtection algorithmName="SHA-512" hashValue="gCw2tVC6jqG7xbaR/F/JIZZa8Mvy+sGM0TEQI0o020mzmI0Jtm6S+Eih6MwT6gHrRvMddqgWN1q1Uu4uBfyjYA==" saltValue="HoMXaaTWZyfdyOWDint3ew==" spinCount="100000" sheet="1" objects="1" scenarios="1" formatColumns="0" formatRows="0" selectLockedCells="1"/>
  <mergeCells count="196">
    <mergeCell ref="D24:E24"/>
    <mergeCell ref="D23:E23"/>
    <mergeCell ref="D61:E61"/>
    <mergeCell ref="D35:E35"/>
    <mergeCell ref="H77:I77"/>
    <mergeCell ref="H78:I78"/>
    <mergeCell ref="H80:I80"/>
    <mergeCell ref="H82:I82"/>
    <mergeCell ref="H71:I71"/>
    <mergeCell ref="F8:M8"/>
    <mergeCell ref="B8:E8"/>
    <mergeCell ref="B9:B70"/>
    <mergeCell ref="K32:M32"/>
    <mergeCell ref="K14:M14"/>
    <mergeCell ref="L15:M15"/>
    <mergeCell ref="L16:M16"/>
    <mergeCell ref="L18:M18"/>
    <mergeCell ref="L19:M19"/>
    <mergeCell ref="L20:M20"/>
    <mergeCell ref="L22:M22"/>
    <mergeCell ref="L17:M17"/>
    <mergeCell ref="L21:M21"/>
    <mergeCell ref="L30:M30"/>
    <mergeCell ref="J56:M65"/>
    <mergeCell ref="L34:M34"/>
    <mergeCell ref="L9:M9"/>
    <mergeCell ref="L10:M10"/>
    <mergeCell ref="D25:E25"/>
    <mergeCell ref="L27:M27"/>
    <mergeCell ref="L28:M28"/>
    <mergeCell ref="L29:M29"/>
    <mergeCell ref="L33:M33"/>
    <mergeCell ref="J52:K52"/>
    <mergeCell ref="F84:G84"/>
    <mergeCell ref="H84:I84"/>
    <mergeCell ref="H52:I52"/>
    <mergeCell ref="H53:I53"/>
    <mergeCell ref="H54:I54"/>
    <mergeCell ref="H55:I55"/>
    <mergeCell ref="H56:I56"/>
    <mergeCell ref="H57:I57"/>
    <mergeCell ref="H58:I58"/>
    <mergeCell ref="H60:I60"/>
    <mergeCell ref="H61:I61"/>
    <mergeCell ref="H62:I62"/>
    <mergeCell ref="H64:I64"/>
    <mergeCell ref="H66:I66"/>
    <mergeCell ref="H68:I68"/>
    <mergeCell ref="H69:I69"/>
    <mergeCell ref="H70:I70"/>
    <mergeCell ref="G67:I67"/>
    <mergeCell ref="H76:I76"/>
    <mergeCell ref="D38:E38"/>
    <mergeCell ref="D39:E39"/>
    <mergeCell ref="D41:E41"/>
    <mergeCell ref="H46:I46"/>
    <mergeCell ref="H48:I48"/>
    <mergeCell ref="H72:I72"/>
    <mergeCell ref="L13:M13"/>
    <mergeCell ref="L31:M31"/>
    <mergeCell ref="L50:M50"/>
    <mergeCell ref="H59:I59"/>
    <mergeCell ref="H63:I63"/>
    <mergeCell ref="H65:I65"/>
    <mergeCell ref="L35:M35"/>
    <mergeCell ref="L36:M36"/>
    <mergeCell ref="L37:M37"/>
    <mergeCell ref="L38:M38"/>
    <mergeCell ref="L40:M40"/>
    <mergeCell ref="L39:M39"/>
    <mergeCell ref="G35:I35"/>
    <mergeCell ref="H40:I40"/>
    <mergeCell ref="K23:M23"/>
    <mergeCell ref="L24:M24"/>
    <mergeCell ref="L25:M25"/>
    <mergeCell ref="L26:M26"/>
    <mergeCell ref="D10:E10"/>
    <mergeCell ref="D11:E11"/>
    <mergeCell ref="D12:E12"/>
    <mergeCell ref="D13:E13"/>
    <mergeCell ref="D14:E14"/>
    <mergeCell ref="C58:E58"/>
    <mergeCell ref="D55:E55"/>
    <mergeCell ref="D34:E34"/>
    <mergeCell ref="H25:I25"/>
    <mergeCell ref="H26:I26"/>
    <mergeCell ref="H29:I29"/>
    <mergeCell ref="H30:I30"/>
    <mergeCell ref="H32:I32"/>
    <mergeCell ref="H34:I34"/>
    <mergeCell ref="H28:I28"/>
    <mergeCell ref="D29:E29"/>
    <mergeCell ref="D28:E28"/>
    <mergeCell ref="H41:I41"/>
    <mergeCell ref="H42:I42"/>
    <mergeCell ref="H44:I44"/>
    <mergeCell ref="H45:I45"/>
    <mergeCell ref="H36:I36"/>
    <mergeCell ref="H38:I38"/>
    <mergeCell ref="H39:I39"/>
    <mergeCell ref="D59:E59"/>
    <mergeCell ref="D65:E65"/>
    <mergeCell ref="D63:E63"/>
    <mergeCell ref="D64:E64"/>
    <mergeCell ref="D56:E56"/>
    <mergeCell ref="C19:E19"/>
    <mergeCell ref="H5:I5"/>
    <mergeCell ref="F5:G5"/>
    <mergeCell ref="D26:E26"/>
    <mergeCell ref="D30:E30"/>
    <mergeCell ref="H27:I27"/>
    <mergeCell ref="H31:I31"/>
    <mergeCell ref="H33:I33"/>
    <mergeCell ref="H20:I20"/>
    <mergeCell ref="H21:I21"/>
    <mergeCell ref="D20:E20"/>
    <mergeCell ref="D33:E33"/>
    <mergeCell ref="D18:E18"/>
    <mergeCell ref="D31:E31"/>
    <mergeCell ref="D22:E22"/>
    <mergeCell ref="H22:I22"/>
    <mergeCell ref="H23:I23"/>
    <mergeCell ref="H24:I24"/>
    <mergeCell ref="D9:E9"/>
    <mergeCell ref="D21:E21"/>
    <mergeCell ref="D37:E37"/>
    <mergeCell ref="D36:E36"/>
    <mergeCell ref="H37:I37"/>
    <mergeCell ref="G19:I19"/>
    <mergeCell ref="H18:I18"/>
    <mergeCell ref="D71:E71"/>
    <mergeCell ref="D70:E70"/>
    <mergeCell ref="D57:E57"/>
    <mergeCell ref="D44:E44"/>
    <mergeCell ref="D60:E60"/>
    <mergeCell ref="D47:E47"/>
    <mergeCell ref="C45:E45"/>
    <mergeCell ref="D46:E46"/>
    <mergeCell ref="D48:E48"/>
    <mergeCell ref="D50:E50"/>
    <mergeCell ref="D51:E51"/>
    <mergeCell ref="D52:E52"/>
    <mergeCell ref="D54:E54"/>
    <mergeCell ref="D68:E68"/>
    <mergeCell ref="D69:E69"/>
    <mergeCell ref="D62:E62"/>
    <mergeCell ref="B71:C71"/>
    <mergeCell ref="D67:E67"/>
    <mergeCell ref="F83:G83"/>
    <mergeCell ref="H83:I83"/>
    <mergeCell ref="F9:F82"/>
    <mergeCell ref="H6:M6"/>
    <mergeCell ref="C6:G6"/>
    <mergeCell ref="D43:E43"/>
    <mergeCell ref="J53:K53"/>
    <mergeCell ref="L53:M53"/>
    <mergeCell ref="D49:E49"/>
    <mergeCell ref="L52:M52"/>
    <mergeCell ref="H73:I73"/>
    <mergeCell ref="H74:I74"/>
    <mergeCell ref="L46:M46"/>
    <mergeCell ref="L47:M47"/>
    <mergeCell ref="L48:M48"/>
    <mergeCell ref="L49:M49"/>
    <mergeCell ref="L51:M51"/>
    <mergeCell ref="H43:I43"/>
    <mergeCell ref="H47:I47"/>
    <mergeCell ref="H49:I49"/>
    <mergeCell ref="D42:E42"/>
    <mergeCell ref="H75:I75"/>
    <mergeCell ref="H79:I79"/>
    <mergeCell ref="H81:I81"/>
    <mergeCell ref="H50:I50"/>
    <mergeCell ref="G51:I51"/>
    <mergeCell ref="K41:M41"/>
    <mergeCell ref="L42:M42"/>
    <mergeCell ref="L43:M43"/>
    <mergeCell ref="L44:M44"/>
    <mergeCell ref="L45:M45"/>
    <mergeCell ref="J9:J51"/>
    <mergeCell ref="B2:M4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D15:E15"/>
    <mergeCell ref="D16:E16"/>
    <mergeCell ref="D17:E17"/>
    <mergeCell ref="L11:M11"/>
    <mergeCell ref="C32:E32"/>
    <mergeCell ref="L12:M12"/>
  </mergeCells>
  <dataValidations count="15">
    <dataValidation type="list" allowBlank="1" showInputMessage="1" showErrorMessage="1" sqref="D64 D25 D12 D38 D51 H12 H25 H41 H73 H57" xr:uid="{00000000-0002-0000-0000-000000000000}">
      <formula1>Services</formula1>
    </dataValidation>
    <dataValidation type="list" allowBlank="1" showInputMessage="1" showErrorMessage="1" sqref="D61:E61 D22:E22 D9:E9 D35:E35 D48:E48 H22:I22 H38:I38 H70:I70 H54:I54 H9" xr:uid="{00000000-0002-0000-0000-000001000000}">
      <formula1>Corps</formula1>
    </dataValidation>
    <dataValidation type="list" allowBlank="1" showInputMessage="1" showErrorMessage="1" sqref="D62" xr:uid="{00000000-0002-0000-0000-000002000000}">
      <formula1>INDIRECT($D$61)</formula1>
    </dataValidation>
    <dataValidation type="list" allowBlank="1" showInputMessage="1" showErrorMessage="1" sqref="D65" xr:uid="{00000000-0002-0000-0000-000003000000}">
      <formula1>INDIRECT($D$64)</formula1>
    </dataValidation>
    <dataValidation type="list" allowBlank="1" showInputMessage="1" showErrorMessage="1" sqref="D49" xr:uid="{00000000-0002-0000-0000-000004000000}">
      <formula1>INDIRECT($D$48)</formula1>
    </dataValidation>
    <dataValidation type="list" allowBlank="1" showInputMessage="1" showErrorMessage="1" sqref="D52" xr:uid="{00000000-0002-0000-0000-000005000000}">
      <formula1>INDIRECT($D$51)</formula1>
    </dataValidation>
    <dataValidation type="list" allowBlank="1" showInputMessage="1" showErrorMessage="1" sqref="H71:I71 H74:I74 H55:I55 H58:I58 L46:M46 L28:M28 L19:M19 L11:M11 H26:I26 H39:I39 L37:M37 H42:I42 H23:I23" xr:uid="{00000000-0002-0000-0000-000006000000}">
      <formula1>INDIRECT(H10)</formula1>
    </dataValidation>
    <dataValidation type="list" allowBlank="1" showInputMessage="1" showErrorMessage="1" sqref="D26" xr:uid="{00000000-0002-0000-0000-000007000000}">
      <formula1>INDIRECT($D$25)</formula1>
    </dataValidation>
    <dataValidation type="list" allowBlank="1" showInputMessage="1" showErrorMessage="1" sqref="D23" xr:uid="{00000000-0002-0000-0000-000008000000}">
      <formula1>INDIRECT($D$22)</formula1>
    </dataValidation>
    <dataValidation type="list" allowBlank="1" showInputMessage="1" showErrorMessage="1" sqref="D10" xr:uid="{00000000-0002-0000-0000-000009000000}">
      <formula1>INDIRECT($D$9)</formula1>
    </dataValidation>
    <dataValidation type="list" allowBlank="1" showInputMessage="1" showErrorMessage="1" sqref="D13" xr:uid="{00000000-0002-0000-0000-00000A000000}">
      <formula1>INDIRECT($D$12)</formula1>
    </dataValidation>
    <dataValidation type="list" allowBlank="1" showInputMessage="1" showErrorMessage="1" sqref="H10" xr:uid="{00000000-0002-0000-0000-00000B000000}">
      <formula1>INDIRECT($H$9)</formula1>
    </dataValidation>
    <dataValidation type="list" allowBlank="1" showInputMessage="1" showErrorMessage="1" sqref="H13:I13" xr:uid="{00000000-0002-0000-0000-00000C000000}">
      <formula1>INDIRECT($H$12)</formula1>
    </dataValidation>
    <dataValidation type="list" allowBlank="1" showInputMessage="1" showErrorMessage="1" sqref="D36" xr:uid="{00000000-0002-0000-0000-00000D000000}">
      <formula1>INDIRECT($D$35)</formula1>
    </dataValidation>
    <dataValidation type="list" allowBlank="1" showInputMessage="1" showErrorMessage="1" sqref="D39" xr:uid="{00000000-0002-0000-0000-00000E000000}">
      <formula1>INDIRECT($D$38)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000-00000F000000}">
          <x14:formula1>
            <xm:f>'Base de données'!$K$11:$N$11</xm:f>
          </x14:formula1>
          <xm:sqref>D59:E59 D20:E20 D33:E33 D46:E46 H20:I20 H36:I36 H68:I68 H52:I52</xm:sqref>
        </x14:dataValidation>
        <x14:dataValidation type="list" allowBlank="1" showInputMessage="1" showErrorMessage="1" xr:uid="{00000000-0002-0000-0000-000010000000}">
          <x14:formula1>
            <xm:f>'Base de données'!$C$22:$C$25</xm:f>
          </x14:formula1>
          <xm:sqref>L12 L20 L29 L38 L47</xm:sqref>
        </x14:dataValidation>
        <x14:dataValidation type="list" allowBlank="1" showInputMessage="1" showErrorMessage="1" xr:uid="{00000000-0002-0000-0000-000011000000}">
          <x14:formula1>
            <xm:f>'Base de données'!$D$48:$M$48</xm:f>
          </x14:formula1>
          <xm:sqref>D12 D25 H12 H25 H41 H73 H57</xm:sqref>
        </x14:dataValidation>
        <x14:dataValidation type="list" allowBlank="1" showInputMessage="1" showErrorMessage="1" xr:uid="{00000000-0002-0000-0000-000012000000}">
          <x14:formula1>
            <xm:f>'Base de données'!$B$9:$E$9</xm:f>
          </x14:formula1>
          <xm:sqref>L10:M10 L18:M18 L27:M27 L36:M36 L45:M45</xm:sqref>
        </x14:dataValidation>
        <x14:dataValidation type="list" allowBlank="1" showInputMessage="1" showErrorMessage="1" xr:uid="{00000000-0002-0000-0000-000013000000}">
          <x14:formula1>
            <xm:f>'Base de données'!$H$11:$J$11</xm:f>
          </x14:formula1>
          <xm:sqref>J71</xm:sqref>
        </x14:dataValidation>
        <x14:dataValidation type="list" allowBlank="1" showInputMessage="1" showErrorMessage="1" xr:uid="{00000000-0002-0000-0000-000014000000}">
          <x14:formula1>
            <xm:f>'Base de données'!A32:E32</xm:f>
          </x14:formula1>
          <xm:sqref>L36:M36 L45:M45</xm:sqref>
        </x14:dataValidation>
        <x14:dataValidation type="list" allowBlank="1" showInputMessage="1" showErrorMessage="1" xr:uid="{00000000-0002-0000-0000-000015000000}">
          <x14:formula1>
            <xm:f>'Base de données'!C45:C48</xm:f>
          </x14:formula1>
          <xm:sqref>L38 L47</xm:sqref>
        </x14:dataValidation>
        <x14:dataValidation type="list" allowBlank="1" showInputMessage="1" showErrorMessage="1" xr:uid="{00000000-0002-0000-0000-000016000000}">
          <x14:formula1>
            <xm:f>'Base de données'!A24:E24</xm:f>
          </x14:formula1>
          <xm:sqref>L27:M27</xm:sqref>
        </x14:dataValidation>
        <x14:dataValidation type="list" allowBlank="1" showInputMessage="1" showErrorMessage="1" xr:uid="{00000000-0002-0000-0000-000017000000}">
          <x14:formula1>
            <xm:f>'Base de données'!C37:C40</xm:f>
          </x14:formula1>
          <xm:sqref>L29</xm:sqref>
        </x14:dataValidation>
        <x14:dataValidation type="list" allowBlank="1" showInputMessage="1" showErrorMessage="1" xr:uid="{00000000-0002-0000-0000-000018000000}">
          <x14:formula1>
            <xm:f>'Base de données'!A16:E16</xm:f>
          </x14:formula1>
          <xm:sqref>L18:M18</xm:sqref>
        </x14:dataValidation>
        <x14:dataValidation type="list" allowBlank="1" showInputMessage="1" showErrorMessage="1" xr:uid="{00000000-0002-0000-0000-000019000000}">
          <x14:formula1>
            <xm:f>'Base de données'!C29:C32</xm:f>
          </x14:formula1>
          <xm:sqref>L20</xm:sqref>
        </x14:dataValidation>
        <x14:dataValidation type="list" allowBlank="1" showInputMessage="1" showErrorMessage="1" xr:uid="{00000000-0002-0000-0000-00001A000000}">
          <x14:formula1>
            <xm:f>'Base de données'!A9:E9</xm:f>
          </x14:formula1>
          <xm:sqref>L10:M10</xm:sqref>
        </x14:dataValidation>
        <x14:dataValidation type="list" allowBlank="1" showInputMessage="1" showErrorMessage="1" xr:uid="{00000000-0002-0000-0000-00001B000000}">
          <x14:formula1>
            <xm:f>'Base de données'!C22:C25</xm:f>
          </x14:formula1>
          <xm:sqref>L12</xm:sqref>
        </x14:dataValidation>
        <x14:dataValidation type="list" allowBlank="1" showInputMessage="1" showErrorMessage="1" xr:uid="{00000000-0002-0000-0000-00001C000000}">
          <x14:formula1>
            <xm:f>'Base de données'!K51:M51</xm:f>
          </x14:formula1>
          <xm:sqref>J71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B1135"/>
  <sheetViews>
    <sheetView topLeftCell="A223" workbookViewId="0">
      <selection activeCell="F36" sqref="F36"/>
    </sheetView>
  </sheetViews>
  <sheetFormatPr baseColWidth="10" defaultRowHeight="15" x14ac:dyDescent="0.25"/>
  <cols>
    <col min="1" max="1" width="61.140625" style="4" bestFit="1" customWidth="1"/>
    <col min="2" max="2" width="20" style="23" bestFit="1" customWidth="1"/>
    <col min="3" max="3" width="49.85546875" customWidth="1"/>
  </cols>
  <sheetData>
    <row r="2" spans="1:2" ht="18" x14ac:dyDescent="0.25">
      <c r="A2" s="25"/>
      <c r="B2" s="22" t="s">
        <v>25</v>
      </c>
    </row>
    <row r="3" spans="1:2" ht="18" x14ac:dyDescent="0.25">
      <c r="A3" s="24" t="s">
        <v>188</v>
      </c>
      <c r="B3" s="22">
        <v>1.1000000000000001</v>
      </c>
    </row>
    <row r="4" spans="1:2" ht="18" x14ac:dyDescent="0.25">
      <c r="A4" s="24" t="s">
        <v>189</v>
      </c>
      <c r="B4" s="22">
        <v>1</v>
      </c>
    </row>
    <row r="5" spans="1:2" ht="18" x14ac:dyDescent="0.25">
      <c r="A5" s="24" t="s">
        <v>191</v>
      </c>
      <c r="B5" s="22">
        <v>1.2</v>
      </c>
    </row>
    <row r="6" spans="1:2" ht="18" x14ac:dyDescent="0.25">
      <c r="A6" s="24" t="s">
        <v>190</v>
      </c>
      <c r="B6" s="22">
        <v>1.1000000000000001</v>
      </c>
    </row>
    <row r="7" spans="1:2" ht="18" x14ac:dyDescent="0.25">
      <c r="A7" s="24" t="s">
        <v>192</v>
      </c>
      <c r="B7" s="22">
        <v>1</v>
      </c>
    </row>
    <row r="8" spans="1:2" ht="18" x14ac:dyDescent="0.25">
      <c r="A8" s="24" t="s">
        <v>193</v>
      </c>
      <c r="B8" s="22">
        <v>1.1000000000000001</v>
      </c>
    </row>
    <row r="9" spans="1:2" ht="18" x14ac:dyDescent="0.25">
      <c r="A9" s="24" t="s">
        <v>194</v>
      </c>
      <c r="B9" s="22">
        <v>1</v>
      </c>
    </row>
    <row r="10" spans="1:2" ht="18" x14ac:dyDescent="0.25">
      <c r="A10" s="24" t="s">
        <v>236</v>
      </c>
      <c r="B10" s="22">
        <v>1</v>
      </c>
    </row>
    <row r="11" spans="1:2" ht="18" x14ac:dyDescent="0.25">
      <c r="A11" s="24" t="s">
        <v>237</v>
      </c>
      <c r="B11" s="22">
        <v>1.2</v>
      </c>
    </row>
    <row r="12" spans="1:2" ht="18" x14ac:dyDescent="0.25">
      <c r="A12" s="24" t="s">
        <v>238</v>
      </c>
      <c r="B12" s="22">
        <v>1</v>
      </c>
    </row>
    <row r="13" spans="1:2" ht="18" x14ac:dyDescent="0.25">
      <c r="A13" s="24" t="s">
        <v>239</v>
      </c>
      <c r="B13" s="22">
        <v>1</v>
      </c>
    </row>
    <row r="14" spans="1:2" ht="18" x14ac:dyDescent="0.25">
      <c r="A14" s="24" t="s">
        <v>240</v>
      </c>
      <c r="B14" s="22">
        <v>1</v>
      </c>
    </row>
    <row r="15" spans="1:2" ht="18" x14ac:dyDescent="0.25">
      <c r="A15" s="24" t="s">
        <v>241</v>
      </c>
      <c r="B15" s="22">
        <v>1</v>
      </c>
    </row>
    <row r="16" spans="1:2" ht="18" x14ac:dyDescent="0.25">
      <c r="A16" s="24" t="s">
        <v>242</v>
      </c>
      <c r="B16" s="22">
        <v>1</v>
      </c>
    </row>
    <row r="17" spans="1:2" ht="18" x14ac:dyDescent="0.25">
      <c r="A17" s="24" t="s">
        <v>243</v>
      </c>
      <c r="B17" s="22">
        <v>1.1000000000000001</v>
      </c>
    </row>
    <row r="18" spans="1:2" ht="18" x14ac:dyDescent="0.25">
      <c r="A18" s="24" t="s">
        <v>244</v>
      </c>
      <c r="B18" s="22">
        <v>1</v>
      </c>
    </row>
    <row r="19" spans="1:2" ht="18" x14ac:dyDescent="0.25">
      <c r="A19" s="24" t="s">
        <v>245</v>
      </c>
      <c r="B19" s="22">
        <v>1.1000000000000001</v>
      </c>
    </row>
    <row r="20" spans="1:2" ht="18" x14ac:dyDescent="0.25">
      <c r="A20" s="24" t="s">
        <v>246</v>
      </c>
      <c r="B20" s="22">
        <v>1</v>
      </c>
    </row>
    <row r="21" spans="1:2" ht="18" x14ac:dyDescent="0.25">
      <c r="A21" s="24" t="s">
        <v>247</v>
      </c>
      <c r="B21" s="22">
        <v>1</v>
      </c>
    </row>
    <row r="22" spans="1:2" ht="18" x14ac:dyDescent="0.25">
      <c r="A22" s="24" t="s">
        <v>248</v>
      </c>
      <c r="B22" s="22">
        <v>1</v>
      </c>
    </row>
    <row r="23" spans="1:2" ht="18" x14ac:dyDescent="0.25">
      <c r="A23" s="24" t="s">
        <v>249</v>
      </c>
      <c r="B23" s="22">
        <v>1.1000000000000001</v>
      </c>
    </row>
    <row r="24" spans="1:2" ht="18" x14ac:dyDescent="0.25">
      <c r="A24" s="24" t="s">
        <v>250</v>
      </c>
      <c r="B24" s="22">
        <v>1</v>
      </c>
    </row>
    <row r="25" spans="1:2" ht="18" x14ac:dyDescent="0.25">
      <c r="A25" s="24" t="s">
        <v>251</v>
      </c>
      <c r="B25" s="22">
        <v>1</v>
      </c>
    </row>
    <row r="26" spans="1:2" ht="18" x14ac:dyDescent="0.25">
      <c r="A26" s="24" t="s">
        <v>252</v>
      </c>
      <c r="B26" s="22">
        <v>1</v>
      </c>
    </row>
    <row r="27" spans="1:2" ht="18" x14ac:dyDescent="0.25">
      <c r="A27" s="24" t="s">
        <v>253</v>
      </c>
      <c r="B27" s="22">
        <v>1</v>
      </c>
    </row>
    <row r="28" spans="1:2" ht="18" x14ac:dyDescent="0.25">
      <c r="A28" s="24" t="s">
        <v>254</v>
      </c>
      <c r="B28" s="22">
        <v>1</v>
      </c>
    </row>
    <row r="29" spans="1:2" ht="18" x14ac:dyDescent="0.25">
      <c r="A29" s="24" t="s">
        <v>235</v>
      </c>
      <c r="B29" s="22">
        <v>1</v>
      </c>
    </row>
    <row r="30" spans="1:2" ht="18" x14ac:dyDescent="0.25">
      <c r="A30" s="24" t="s">
        <v>257</v>
      </c>
      <c r="B30" s="22">
        <v>1.05</v>
      </c>
    </row>
    <row r="31" spans="1:2" ht="18" x14ac:dyDescent="0.25">
      <c r="A31" s="24" t="s">
        <v>258</v>
      </c>
      <c r="B31" s="22">
        <v>1</v>
      </c>
    </row>
    <row r="32" spans="1:2" ht="18" x14ac:dyDescent="0.25">
      <c r="A32" s="24" t="s">
        <v>259</v>
      </c>
      <c r="B32" s="22">
        <v>1</v>
      </c>
    </row>
    <row r="33" spans="1:2" ht="18" x14ac:dyDescent="0.25">
      <c r="A33" s="24" t="s">
        <v>260</v>
      </c>
      <c r="B33" s="22">
        <v>1</v>
      </c>
    </row>
    <row r="34" spans="1:2" ht="18" x14ac:dyDescent="0.25">
      <c r="A34" s="24" t="s">
        <v>261</v>
      </c>
      <c r="B34" s="22">
        <v>1</v>
      </c>
    </row>
    <row r="35" spans="1:2" ht="18" x14ac:dyDescent="0.25">
      <c r="A35" s="24" t="s">
        <v>262</v>
      </c>
      <c r="B35" s="22">
        <v>1.1000000000000001</v>
      </c>
    </row>
    <row r="36" spans="1:2" ht="18" x14ac:dyDescent="0.25">
      <c r="A36" s="24" t="s">
        <v>263</v>
      </c>
      <c r="B36" s="22">
        <v>1</v>
      </c>
    </row>
    <row r="37" spans="1:2" ht="18" x14ac:dyDescent="0.25">
      <c r="A37" s="24" t="s">
        <v>264</v>
      </c>
      <c r="B37" s="22">
        <v>1.05</v>
      </c>
    </row>
    <row r="38" spans="1:2" ht="18" x14ac:dyDescent="0.25">
      <c r="A38" s="24" t="s">
        <v>255</v>
      </c>
      <c r="B38" s="22">
        <v>1</v>
      </c>
    </row>
    <row r="39" spans="1:2" ht="18" x14ac:dyDescent="0.25">
      <c r="A39" s="24" t="s">
        <v>256</v>
      </c>
      <c r="B39" s="22">
        <v>1</v>
      </c>
    </row>
    <row r="40" spans="1:2" ht="18" x14ac:dyDescent="0.25">
      <c r="A40" s="24" t="s">
        <v>265</v>
      </c>
      <c r="B40" s="22">
        <v>1</v>
      </c>
    </row>
    <row r="41" spans="1:2" ht="18" x14ac:dyDescent="0.25">
      <c r="A41" s="24" t="s">
        <v>266</v>
      </c>
      <c r="B41" s="22">
        <v>1</v>
      </c>
    </row>
    <row r="42" spans="1:2" ht="18" x14ac:dyDescent="0.25">
      <c r="A42" s="24" t="s">
        <v>267</v>
      </c>
      <c r="B42" s="22">
        <v>1</v>
      </c>
    </row>
    <row r="43" spans="1:2" ht="18" x14ac:dyDescent="0.25">
      <c r="A43" s="24" t="s">
        <v>268</v>
      </c>
      <c r="B43" s="22">
        <v>1</v>
      </c>
    </row>
    <row r="44" spans="1:2" ht="18" x14ac:dyDescent="0.25">
      <c r="A44" s="24" t="s">
        <v>269</v>
      </c>
      <c r="B44" s="22">
        <v>1</v>
      </c>
    </row>
    <row r="45" spans="1:2" ht="18" x14ac:dyDescent="0.25">
      <c r="A45" s="24" t="s">
        <v>270</v>
      </c>
      <c r="B45" s="22">
        <v>1</v>
      </c>
    </row>
    <row r="46" spans="1:2" ht="18" x14ac:dyDescent="0.25">
      <c r="A46" s="24" t="s">
        <v>271</v>
      </c>
      <c r="B46" s="22">
        <v>1</v>
      </c>
    </row>
    <row r="47" spans="1:2" ht="18" x14ac:dyDescent="0.25">
      <c r="A47" s="24" t="s">
        <v>272</v>
      </c>
      <c r="B47" s="22">
        <v>1</v>
      </c>
    </row>
    <row r="48" spans="1:2" ht="18" x14ac:dyDescent="0.25">
      <c r="A48" s="24" t="s">
        <v>273</v>
      </c>
      <c r="B48" s="22">
        <v>1</v>
      </c>
    </row>
    <row r="49" spans="1:2" ht="18" x14ac:dyDescent="0.25">
      <c r="A49" s="24" t="s">
        <v>274</v>
      </c>
      <c r="B49" s="22">
        <v>1</v>
      </c>
    </row>
    <row r="50" spans="1:2" ht="18" x14ac:dyDescent="0.25">
      <c r="A50" s="24" t="s">
        <v>275</v>
      </c>
      <c r="B50" s="22">
        <v>1</v>
      </c>
    </row>
    <row r="51" spans="1:2" ht="18" x14ac:dyDescent="0.25">
      <c r="A51" s="24" t="s">
        <v>276</v>
      </c>
      <c r="B51" s="22">
        <v>1.05</v>
      </c>
    </row>
    <row r="52" spans="1:2" ht="18" x14ac:dyDescent="0.25">
      <c r="A52" s="24" t="s">
        <v>277</v>
      </c>
      <c r="B52" s="22">
        <v>1</v>
      </c>
    </row>
    <row r="53" spans="1:2" ht="18" x14ac:dyDescent="0.25">
      <c r="A53" s="24" t="s">
        <v>278</v>
      </c>
      <c r="B53" s="22">
        <v>1</v>
      </c>
    </row>
    <row r="54" spans="1:2" ht="18" x14ac:dyDescent="0.25">
      <c r="A54" s="24" t="s">
        <v>279</v>
      </c>
      <c r="B54" s="22">
        <v>1</v>
      </c>
    </row>
    <row r="55" spans="1:2" ht="18" x14ac:dyDescent="0.25">
      <c r="A55" s="24" t="s">
        <v>280</v>
      </c>
      <c r="B55" s="22">
        <v>1</v>
      </c>
    </row>
    <row r="56" spans="1:2" ht="18" x14ac:dyDescent="0.25">
      <c r="A56" s="24" t="s">
        <v>281</v>
      </c>
      <c r="B56" s="22">
        <v>1</v>
      </c>
    </row>
    <row r="57" spans="1:2" ht="18" x14ac:dyDescent="0.25">
      <c r="A57" s="24" t="s">
        <v>282</v>
      </c>
      <c r="B57" s="22">
        <v>1</v>
      </c>
    </row>
    <row r="58" spans="1:2" ht="18" x14ac:dyDescent="0.25">
      <c r="A58" s="24" t="s">
        <v>283</v>
      </c>
      <c r="B58" s="22">
        <v>1</v>
      </c>
    </row>
    <row r="59" spans="1:2" ht="18" x14ac:dyDescent="0.25">
      <c r="A59" s="24" t="s">
        <v>284</v>
      </c>
      <c r="B59" s="22">
        <v>1</v>
      </c>
    </row>
    <row r="60" spans="1:2" ht="18" x14ac:dyDescent="0.25">
      <c r="A60" s="24" t="s">
        <v>285</v>
      </c>
      <c r="B60" s="22">
        <v>1.1000000000000001</v>
      </c>
    </row>
    <row r="61" spans="1:2" ht="18" x14ac:dyDescent="0.25">
      <c r="A61" s="24" t="s">
        <v>286</v>
      </c>
      <c r="B61" s="22">
        <v>1.1000000000000001</v>
      </c>
    </row>
    <row r="62" spans="1:2" ht="18" x14ac:dyDescent="0.25">
      <c r="A62" s="24" t="s">
        <v>287</v>
      </c>
      <c r="B62" s="22">
        <v>1.1000000000000001</v>
      </c>
    </row>
    <row r="63" spans="1:2" ht="18" x14ac:dyDescent="0.25">
      <c r="A63" s="24" t="s">
        <v>288</v>
      </c>
      <c r="B63" s="22">
        <v>1</v>
      </c>
    </row>
    <row r="64" spans="1:2" ht="18" x14ac:dyDescent="0.25">
      <c r="A64" s="24" t="s">
        <v>289</v>
      </c>
      <c r="B64" s="22">
        <v>1.1000000000000001</v>
      </c>
    </row>
    <row r="65" spans="1:2" ht="18" x14ac:dyDescent="0.25">
      <c r="A65" s="24" t="s">
        <v>290</v>
      </c>
      <c r="B65" s="22">
        <v>1.1000000000000001</v>
      </c>
    </row>
    <row r="66" spans="1:2" ht="18" x14ac:dyDescent="0.25">
      <c r="A66" s="24" t="s">
        <v>291</v>
      </c>
      <c r="B66" s="22">
        <v>1</v>
      </c>
    </row>
    <row r="67" spans="1:2" ht="18" x14ac:dyDescent="0.25">
      <c r="A67" s="24" t="s">
        <v>292</v>
      </c>
      <c r="B67" s="22">
        <v>1.1000000000000001</v>
      </c>
    </row>
    <row r="68" spans="1:2" ht="18" x14ac:dyDescent="0.25">
      <c r="A68" s="24" t="s">
        <v>293</v>
      </c>
      <c r="B68" s="22">
        <v>1</v>
      </c>
    </row>
    <row r="69" spans="1:2" ht="18" x14ac:dyDescent="0.25">
      <c r="A69" s="24" t="s">
        <v>294</v>
      </c>
      <c r="B69" s="22">
        <v>1.2</v>
      </c>
    </row>
    <row r="70" spans="1:2" ht="18" x14ac:dyDescent="0.25">
      <c r="A70" s="24" t="s">
        <v>295</v>
      </c>
      <c r="B70" s="22">
        <v>1.2</v>
      </c>
    </row>
    <row r="71" spans="1:2" ht="18" x14ac:dyDescent="0.25">
      <c r="A71" s="24" t="s">
        <v>296</v>
      </c>
      <c r="B71" s="22">
        <v>1.1000000000000001</v>
      </c>
    </row>
    <row r="72" spans="1:2" ht="18" x14ac:dyDescent="0.25">
      <c r="A72" s="24" t="s">
        <v>297</v>
      </c>
      <c r="B72" s="22">
        <v>1.2</v>
      </c>
    </row>
    <row r="73" spans="1:2" ht="18" x14ac:dyDescent="0.25">
      <c r="A73" s="24" t="s">
        <v>298</v>
      </c>
      <c r="B73" s="22">
        <v>1</v>
      </c>
    </row>
    <row r="74" spans="1:2" ht="18" x14ac:dyDescent="0.25">
      <c r="A74" s="24" t="s">
        <v>299</v>
      </c>
      <c r="B74" s="22">
        <v>1</v>
      </c>
    </row>
    <row r="75" spans="1:2" ht="18" x14ac:dyDescent="0.25">
      <c r="A75" s="24" t="s">
        <v>300</v>
      </c>
      <c r="B75" s="22">
        <v>1</v>
      </c>
    </row>
    <row r="76" spans="1:2" ht="18" x14ac:dyDescent="0.25">
      <c r="A76" s="24" t="s">
        <v>301</v>
      </c>
      <c r="B76" s="22">
        <v>1</v>
      </c>
    </row>
    <row r="77" spans="1:2" ht="18" x14ac:dyDescent="0.25">
      <c r="A77" s="24" t="s">
        <v>302</v>
      </c>
      <c r="B77" s="22">
        <v>1.1000000000000001</v>
      </c>
    </row>
    <row r="78" spans="1:2" ht="18" x14ac:dyDescent="0.25">
      <c r="A78" s="24" t="s">
        <v>303</v>
      </c>
      <c r="B78" s="22">
        <v>1.1000000000000001</v>
      </c>
    </row>
    <row r="79" spans="1:2" ht="18" x14ac:dyDescent="0.25">
      <c r="A79" s="24" t="s">
        <v>304</v>
      </c>
      <c r="B79" s="22">
        <v>1</v>
      </c>
    </row>
    <row r="80" spans="1:2" ht="18" x14ac:dyDescent="0.25">
      <c r="A80" s="24" t="s">
        <v>305</v>
      </c>
      <c r="B80" s="22">
        <v>1</v>
      </c>
    </row>
    <row r="81" spans="1:2" ht="18" x14ac:dyDescent="0.25">
      <c r="A81" s="24" t="s">
        <v>306</v>
      </c>
      <c r="B81" s="22">
        <v>1</v>
      </c>
    </row>
    <row r="82" spans="1:2" ht="18" x14ac:dyDescent="0.25">
      <c r="A82" s="24" t="s">
        <v>307</v>
      </c>
      <c r="B82" s="22">
        <v>1</v>
      </c>
    </row>
    <row r="83" spans="1:2" ht="18" x14ac:dyDescent="0.25">
      <c r="A83" s="24" t="s">
        <v>308</v>
      </c>
      <c r="B83" s="22">
        <v>1.05</v>
      </c>
    </row>
    <row r="84" spans="1:2" ht="18" x14ac:dyDescent="0.25">
      <c r="A84" s="24" t="s">
        <v>309</v>
      </c>
      <c r="B84" s="22">
        <v>1.05</v>
      </c>
    </row>
    <row r="85" spans="1:2" ht="18" x14ac:dyDescent="0.25">
      <c r="A85" s="24" t="s">
        <v>310</v>
      </c>
      <c r="B85" s="22">
        <v>1.1000000000000001</v>
      </c>
    </row>
    <row r="86" spans="1:2" ht="18" x14ac:dyDescent="0.25">
      <c r="A86" s="24" t="s">
        <v>311</v>
      </c>
      <c r="B86" s="22">
        <v>1.1000000000000001</v>
      </c>
    </row>
    <row r="87" spans="1:2" ht="18" x14ac:dyDescent="0.25">
      <c r="A87" s="24" t="s">
        <v>312</v>
      </c>
      <c r="B87" s="22">
        <v>1.1000000000000001</v>
      </c>
    </row>
    <row r="88" spans="1:2" ht="18" x14ac:dyDescent="0.25">
      <c r="A88" s="24" t="s">
        <v>313</v>
      </c>
      <c r="B88" s="22">
        <v>1.1000000000000001</v>
      </c>
    </row>
    <row r="89" spans="1:2" ht="18" x14ac:dyDescent="0.25">
      <c r="A89" s="24" t="s">
        <v>314</v>
      </c>
      <c r="B89" s="22">
        <v>1</v>
      </c>
    </row>
    <row r="90" spans="1:2" ht="18" x14ac:dyDescent="0.25">
      <c r="A90" s="24" t="s">
        <v>315</v>
      </c>
      <c r="B90" s="22">
        <v>1.2</v>
      </c>
    </row>
    <row r="91" spans="1:2" ht="18" x14ac:dyDescent="0.25">
      <c r="A91" s="24" t="s">
        <v>316</v>
      </c>
      <c r="B91" s="22">
        <v>1</v>
      </c>
    </row>
    <row r="92" spans="1:2" ht="18" x14ac:dyDescent="0.25">
      <c r="A92" s="24" t="s">
        <v>317</v>
      </c>
      <c r="B92" s="22">
        <v>1</v>
      </c>
    </row>
    <row r="93" spans="1:2" ht="18" x14ac:dyDescent="0.25">
      <c r="A93" s="24" t="s">
        <v>318</v>
      </c>
      <c r="B93" s="22">
        <v>1</v>
      </c>
    </row>
    <row r="94" spans="1:2" ht="18" x14ac:dyDescent="0.25">
      <c r="A94" s="24" t="s">
        <v>319</v>
      </c>
      <c r="B94" s="22">
        <v>1</v>
      </c>
    </row>
    <row r="95" spans="1:2" ht="18" x14ac:dyDescent="0.25">
      <c r="A95" s="24" t="s">
        <v>320</v>
      </c>
      <c r="B95" s="22">
        <v>1</v>
      </c>
    </row>
    <row r="96" spans="1:2" ht="18" x14ac:dyDescent="0.25">
      <c r="A96" s="24" t="s">
        <v>322</v>
      </c>
      <c r="B96" s="22">
        <v>1</v>
      </c>
    </row>
    <row r="97" spans="1:2" ht="18" x14ac:dyDescent="0.25">
      <c r="A97" s="24" t="s">
        <v>323</v>
      </c>
      <c r="B97" s="22">
        <v>1</v>
      </c>
    </row>
    <row r="98" spans="1:2" ht="18" x14ac:dyDescent="0.25">
      <c r="A98" s="24" t="s">
        <v>324</v>
      </c>
      <c r="B98" s="22">
        <v>1.1000000000000001</v>
      </c>
    </row>
    <row r="99" spans="1:2" ht="18" x14ac:dyDescent="0.25">
      <c r="A99" s="24" t="s">
        <v>325</v>
      </c>
      <c r="B99" s="22">
        <v>1</v>
      </c>
    </row>
    <row r="100" spans="1:2" ht="18" x14ac:dyDescent="0.25">
      <c r="A100" s="24" t="s">
        <v>326</v>
      </c>
      <c r="B100" s="22">
        <v>1</v>
      </c>
    </row>
    <row r="101" spans="1:2" ht="18" x14ac:dyDescent="0.25">
      <c r="A101" s="24" t="s">
        <v>327</v>
      </c>
      <c r="B101" s="22">
        <v>1.1000000000000001</v>
      </c>
    </row>
    <row r="102" spans="1:2" ht="18" x14ac:dyDescent="0.25">
      <c r="A102" s="24" t="s">
        <v>328</v>
      </c>
      <c r="B102" s="22">
        <v>1.1000000000000001</v>
      </c>
    </row>
    <row r="103" spans="1:2" ht="18" x14ac:dyDescent="0.25">
      <c r="A103" s="24" t="s">
        <v>329</v>
      </c>
      <c r="B103" s="22">
        <v>1.1000000000000001</v>
      </c>
    </row>
    <row r="104" spans="1:2" ht="18" x14ac:dyDescent="0.25">
      <c r="A104" s="24" t="s">
        <v>330</v>
      </c>
      <c r="B104" s="22">
        <v>1.1000000000000001</v>
      </c>
    </row>
    <row r="105" spans="1:2" ht="18" x14ac:dyDescent="0.25">
      <c r="A105" s="24" t="s">
        <v>331</v>
      </c>
      <c r="B105" s="22">
        <v>1.1000000000000001</v>
      </c>
    </row>
    <row r="106" spans="1:2" ht="18" x14ac:dyDescent="0.25">
      <c r="A106" s="24" t="s">
        <v>332</v>
      </c>
      <c r="B106" s="22">
        <v>1</v>
      </c>
    </row>
    <row r="107" spans="1:2" ht="18" x14ac:dyDescent="0.25">
      <c r="A107" s="24" t="s">
        <v>333</v>
      </c>
      <c r="B107" s="22">
        <v>1</v>
      </c>
    </row>
    <row r="108" spans="1:2" ht="18" x14ac:dyDescent="0.25">
      <c r="A108" s="24" t="s">
        <v>334</v>
      </c>
      <c r="B108" s="22">
        <v>1</v>
      </c>
    </row>
    <row r="109" spans="1:2" ht="18" x14ac:dyDescent="0.25">
      <c r="A109" s="24" t="s">
        <v>335</v>
      </c>
      <c r="B109" s="22">
        <v>1</v>
      </c>
    </row>
    <row r="110" spans="1:2" ht="18" x14ac:dyDescent="0.25">
      <c r="A110" s="24" t="s">
        <v>336</v>
      </c>
      <c r="B110" s="22">
        <v>1</v>
      </c>
    </row>
    <row r="111" spans="1:2" ht="47.25" x14ac:dyDescent="0.25">
      <c r="A111" s="24" t="s">
        <v>196</v>
      </c>
      <c r="B111" s="22">
        <v>1.1000000000000001</v>
      </c>
    </row>
    <row r="112" spans="1:2" ht="63" x14ac:dyDescent="0.25">
      <c r="A112" s="24" t="s">
        <v>195</v>
      </c>
      <c r="B112" s="22">
        <v>1.1000000000000001</v>
      </c>
    </row>
    <row r="113" spans="1:2" ht="18" x14ac:dyDescent="0.25">
      <c r="A113" s="24" t="s">
        <v>28</v>
      </c>
      <c r="B113" s="22">
        <v>1</v>
      </c>
    </row>
    <row r="114" spans="1:2" ht="18" x14ac:dyDescent="0.25">
      <c r="A114" s="24" t="s">
        <v>29</v>
      </c>
      <c r="B114" s="22">
        <v>1.2</v>
      </c>
    </row>
    <row r="115" spans="1:2" ht="18" x14ac:dyDescent="0.25">
      <c r="A115" s="24" t="s">
        <v>30</v>
      </c>
      <c r="B115" s="22">
        <v>1</v>
      </c>
    </row>
    <row r="116" spans="1:2" ht="18" x14ac:dyDescent="0.25">
      <c r="A116" s="24" t="s">
        <v>31</v>
      </c>
      <c r="B116" s="22">
        <v>1</v>
      </c>
    </row>
    <row r="117" spans="1:2" ht="18" x14ac:dyDescent="0.25">
      <c r="A117" s="24" t="s">
        <v>33</v>
      </c>
      <c r="B117" s="22">
        <v>1</v>
      </c>
    </row>
    <row r="118" spans="1:2" ht="18" x14ac:dyDescent="0.25">
      <c r="A118" s="24" t="s">
        <v>181</v>
      </c>
      <c r="B118" s="22">
        <v>1.1000000000000001</v>
      </c>
    </row>
    <row r="119" spans="1:2" ht="18" x14ac:dyDescent="0.25">
      <c r="A119" s="24" t="s">
        <v>34</v>
      </c>
      <c r="B119" s="22">
        <v>1</v>
      </c>
    </row>
    <row r="120" spans="1:2" ht="18" x14ac:dyDescent="0.25">
      <c r="A120" s="24" t="s">
        <v>35</v>
      </c>
      <c r="B120" s="22">
        <v>1.1000000000000001</v>
      </c>
    </row>
    <row r="121" spans="1:2" ht="18" x14ac:dyDescent="0.25">
      <c r="A121" s="24" t="s">
        <v>36</v>
      </c>
      <c r="B121" s="22">
        <v>1</v>
      </c>
    </row>
    <row r="122" spans="1:2" ht="18" x14ac:dyDescent="0.25">
      <c r="A122" s="24" t="s">
        <v>145</v>
      </c>
      <c r="B122" s="22">
        <v>1</v>
      </c>
    </row>
    <row r="123" spans="1:2" ht="18" x14ac:dyDescent="0.25">
      <c r="A123" s="24" t="s">
        <v>37</v>
      </c>
      <c r="B123" s="22">
        <v>1.1000000000000001</v>
      </c>
    </row>
    <row r="124" spans="1:2" ht="18" x14ac:dyDescent="0.25">
      <c r="A124" s="24" t="s">
        <v>38</v>
      </c>
      <c r="B124" s="22">
        <v>1</v>
      </c>
    </row>
    <row r="125" spans="1:2" ht="18" x14ac:dyDescent="0.25">
      <c r="A125" s="24" t="s">
        <v>124</v>
      </c>
      <c r="B125" s="22">
        <v>1</v>
      </c>
    </row>
    <row r="126" spans="1:2" ht="18" x14ac:dyDescent="0.25">
      <c r="A126" s="24" t="s">
        <v>39</v>
      </c>
      <c r="B126" s="22">
        <v>1</v>
      </c>
    </row>
    <row r="127" spans="1:2" ht="18" x14ac:dyDescent="0.25">
      <c r="A127" s="24" t="s">
        <v>95</v>
      </c>
      <c r="B127" s="22">
        <v>1.1000000000000001</v>
      </c>
    </row>
    <row r="128" spans="1:2" ht="18" x14ac:dyDescent="0.25">
      <c r="A128" s="24" t="s">
        <v>161</v>
      </c>
      <c r="B128" s="22">
        <v>1.1000000000000001</v>
      </c>
    </row>
    <row r="129" spans="1:2" ht="18" x14ac:dyDescent="0.25">
      <c r="A129" s="24" t="s">
        <v>40</v>
      </c>
      <c r="B129" s="22">
        <v>1</v>
      </c>
    </row>
    <row r="130" spans="1:2" ht="18" x14ac:dyDescent="0.25">
      <c r="A130" s="24" t="s">
        <v>125</v>
      </c>
      <c r="B130" s="22">
        <v>1</v>
      </c>
    </row>
    <row r="131" spans="1:2" ht="18" x14ac:dyDescent="0.25">
      <c r="A131" s="24" t="s">
        <v>126</v>
      </c>
      <c r="B131" s="22">
        <v>1</v>
      </c>
    </row>
    <row r="132" spans="1:2" ht="18" x14ac:dyDescent="0.25">
      <c r="A132" s="24" t="s">
        <v>41</v>
      </c>
      <c r="B132" s="22">
        <v>1.1000000000000001</v>
      </c>
    </row>
    <row r="133" spans="1:2" ht="18" x14ac:dyDescent="0.25">
      <c r="A133" s="24" t="s">
        <v>42</v>
      </c>
      <c r="B133" s="22">
        <v>1</v>
      </c>
    </row>
    <row r="134" spans="1:2" ht="18" x14ac:dyDescent="0.25">
      <c r="A134" s="24" t="s">
        <v>157</v>
      </c>
      <c r="B134" s="22">
        <v>1.1000000000000001</v>
      </c>
    </row>
    <row r="135" spans="1:2" ht="18" x14ac:dyDescent="0.25">
      <c r="A135" s="24" t="s">
        <v>165</v>
      </c>
      <c r="B135" s="22">
        <v>1.2</v>
      </c>
    </row>
    <row r="136" spans="1:2" ht="18" x14ac:dyDescent="0.25">
      <c r="A136" s="24" t="s">
        <v>163</v>
      </c>
      <c r="B136" s="22">
        <v>1</v>
      </c>
    </row>
    <row r="137" spans="1:2" ht="18" x14ac:dyDescent="0.25">
      <c r="A137" s="24" t="s">
        <v>166</v>
      </c>
      <c r="B137" s="22">
        <v>1.1000000000000001</v>
      </c>
    </row>
    <row r="138" spans="1:2" ht="18" x14ac:dyDescent="0.25">
      <c r="A138" s="24" t="s">
        <v>164</v>
      </c>
      <c r="B138" s="22">
        <v>1</v>
      </c>
    </row>
    <row r="139" spans="1:2" ht="18" x14ac:dyDescent="0.25">
      <c r="A139" s="24" t="s">
        <v>141</v>
      </c>
      <c r="B139" s="22">
        <v>1</v>
      </c>
    </row>
    <row r="140" spans="1:2" ht="18" x14ac:dyDescent="0.25">
      <c r="A140" s="24" t="s">
        <v>159</v>
      </c>
      <c r="B140" s="22">
        <v>1.1000000000000001</v>
      </c>
    </row>
    <row r="141" spans="1:2" ht="18" x14ac:dyDescent="0.25">
      <c r="A141" s="24" t="s">
        <v>146</v>
      </c>
      <c r="B141" s="22">
        <v>1</v>
      </c>
    </row>
    <row r="142" spans="1:2" ht="18" x14ac:dyDescent="0.25">
      <c r="A142" s="24" t="s">
        <v>127</v>
      </c>
      <c r="B142" s="22">
        <v>1</v>
      </c>
    </row>
    <row r="143" spans="1:2" ht="63" x14ac:dyDescent="0.25">
      <c r="A143" s="24" t="s">
        <v>187</v>
      </c>
      <c r="B143" s="22">
        <v>1</v>
      </c>
    </row>
    <row r="144" spans="1:2" ht="47.25" x14ac:dyDescent="0.25">
      <c r="A144" s="24" t="s">
        <v>186</v>
      </c>
      <c r="B144" s="22">
        <v>1.1000000000000001</v>
      </c>
    </row>
    <row r="145" spans="1:2" ht="18" x14ac:dyDescent="0.25">
      <c r="A145" s="24" t="s">
        <v>185</v>
      </c>
      <c r="B145" s="22">
        <v>1.2</v>
      </c>
    </row>
    <row r="146" spans="1:2" ht="18" x14ac:dyDescent="0.25">
      <c r="A146" s="24" t="s">
        <v>184</v>
      </c>
      <c r="B146" s="22">
        <v>1</v>
      </c>
    </row>
    <row r="147" spans="1:2" ht="18" x14ac:dyDescent="0.25">
      <c r="A147" s="24" t="s">
        <v>43</v>
      </c>
      <c r="B147" s="22">
        <v>1</v>
      </c>
    </row>
    <row r="148" spans="1:2" ht="18" x14ac:dyDescent="0.25">
      <c r="A148" s="24" t="s">
        <v>44</v>
      </c>
      <c r="B148" s="22">
        <v>1</v>
      </c>
    </row>
    <row r="149" spans="1:2" ht="18" x14ac:dyDescent="0.25">
      <c r="A149" s="24" t="s">
        <v>45</v>
      </c>
      <c r="B149" s="22">
        <v>1</v>
      </c>
    </row>
    <row r="150" spans="1:2" ht="18" x14ac:dyDescent="0.25">
      <c r="A150" s="24" t="s">
        <v>6</v>
      </c>
      <c r="B150" s="22">
        <v>1.1499999999999999</v>
      </c>
    </row>
    <row r="151" spans="1:2" ht="18" x14ac:dyDescent="0.25">
      <c r="A151" s="24" t="s">
        <v>46</v>
      </c>
      <c r="B151" s="22">
        <v>1</v>
      </c>
    </row>
    <row r="152" spans="1:2" ht="18" x14ac:dyDescent="0.25">
      <c r="A152" s="24" t="s">
        <v>128</v>
      </c>
      <c r="B152" s="22">
        <v>1</v>
      </c>
    </row>
    <row r="153" spans="1:2" ht="18" x14ac:dyDescent="0.25">
      <c r="A153" s="24" t="s">
        <v>47</v>
      </c>
      <c r="B153" s="22">
        <v>1</v>
      </c>
    </row>
    <row r="154" spans="1:2" ht="18" x14ac:dyDescent="0.25">
      <c r="A154" s="24" t="s">
        <v>49</v>
      </c>
      <c r="B154" s="22">
        <v>1</v>
      </c>
    </row>
    <row r="155" spans="1:2" ht="18" x14ac:dyDescent="0.25">
      <c r="A155" s="24" t="s">
        <v>50</v>
      </c>
      <c r="B155" s="22">
        <v>1.05</v>
      </c>
    </row>
    <row r="156" spans="1:2" ht="18" x14ac:dyDescent="0.25">
      <c r="A156" s="24" t="s">
        <v>51</v>
      </c>
      <c r="B156" s="22">
        <v>1</v>
      </c>
    </row>
    <row r="157" spans="1:2" ht="18" x14ac:dyDescent="0.25">
      <c r="A157" s="24" t="s">
        <v>106</v>
      </c>
      <c r="B157" s="22">
        <v>1</v>
      </c>
    </row>
    <row r="158" spans="1:2" ht="31.5" x14ac:dyDescent="0.25">
      <c r="A158" s="24" t="s">
        <v>171</v>
      </c>
      <c r="B158" s="22">
        <v>1.1000000000000001</v>
      </c>
    </row>
    <row r="159" spans="1:2" ht="18" x14ac:dyDescent="0.25">
      <c r="A159" s="24" t="s">
        <v>172</v>
      </c>
      <c r="B159" s="22">
        <v>1</v>
      </c>
    </row>
    <row r="160" spans="1:2" ht="31.5" x14ac:dyDescent="0.25">
      <c r="A160" s="24" t="s">
        <v>170</v>
      </c>
      <c r="B160" s="22">
        <v>1.1000000000000001</v>
      </c>
    </row>
    <row r="161" spans="1:2" ht="18" x14ac:dyDescent="0.25">
      <c r="A161" s="24" t="s">
        <v>173</v>
      </c>
      <c r="B161" s="22">
        <v>1.2</v>
      </c>
    </row>
    <row r="162" spans="1:2" ht="18" x14ac:dyDescent="0.25">
      <c r="A162" s="24" t="s">
        <v>179</v>
      </c>
      <c r="B162" s="22">
        <v>1.1000000000000001</v>
      </c>
    </row>
    <row r="163" spans="1:2" ht="31.5" x14ac:dyDescent="0.25">
      <c r="A163" s="24" t="s">
        <v>175</v>
      </c>
      <c r="B163" s="22">
        <v>1.1000000000000001</v>
      </c>
    </row>
    <row r="164" spans="1:2" ht="18" x14ac:dyDescent="0.25">
      <c r="A164" s="24" t="s">
        <v>174</v>
      </c>
      <c r="B164" s="22">
        <v>1</v>
      </c>
    </row>
    <row r="165" spans="1:2" ht="18" x14ac:dyDescent="0.25">
      <c r="A165" s="24" t="s">
        <v>176</v>
      </c>
      <c r="B165" s="22">
        <v>1</v>
      </c>
    </row>
    <row r="166" spans="1:2" ht="18" x14ac:dyDescent="0.25">
      <c r="A166" s="24" t="s">
        <v>177</v>
      </c>
      <c r="B166" s="22">
        <v>1</v>
      </c>
    </row>
    <row r="167" spans="1:2" ht="18" x14ac:dyDescent="0.25">
      <c r="A167" s="24" t="s">
        <v>178</v>
      </c>
      <c r="B167" s="22">
        <v>1</v>
      </c>
    </row>
    <row r="168" spans="1:2" ht="47.25" x14ac:dyDescent="0.25">
      <c r="A168" s="24" t="s">
        <v>162</v>
      </c>
      <c r="B168" s="22">
        <v>1.1000000000000001</v>
      </c>
    </row>
    <row r="169" spans="1:2" ht="18" x14ac:dyDescent="0.25">
      <c r="A169" s="24" t="s">
        <v>52</v>
      </c>
      <c r="B169" s="22">
        <v>1</v>
      </c>
    </row>
    <row r="170" spans="1:2" ht="18" x14ac:dyDescent="0.25">
      <c r="A170" s="24" t="s">
        <v>53</v>
      </c>
      <c r="B170" s="22">
        <v>1</v>
      </c>
    </row>
    <row r="171" spans="1:2" ht="18" x14ac:dyDescent="0.25">
      <c r="A171" s="24" t="s">
        <v>54</v>
      </c>
      <c r="B171" s="22">
        <v>1</v>
      </c>
    </row>
    <row r="172" spans="1:2" ht="18" x14ac:dyDescent="0.25">
      <c r="A172" s="24" t="s">
        <v>199</v>
      </c>
      <c r="B172" s="22">
        <v>1</v>
      </c>
    </row>
    <row r="173" spans="1:2" ht="18" x14ac:dyDescent="0.25">
      <c r="A173" s="24" t="s">
        <v>198</v>
      </c>
      <c r="B173" s="22">
        <v>1.1000000000000001</v>
      </c>
    </row>
    <row r="174" spans="1:2" ht="18" x14ac:dyDescent="0.25">
      <c r="A174" s="24" t="s">
        <v>197</v>
      </c>
      <c r="B174" s="22">
        <v>1.2</v>
      </c>
    </row>
    <row r="175" spans="1:2" ht="18" x14ac:dyDescent="0.25">
      <c r="A175" s="24" t="s">
        <v>117</v>
      </c>
      <c r="B175" s="22">
        <v>1.1000000000000001</v>
      </c>
    </row>
    <row r="176" spans="1:2" ht="18" x14ac:dyDescent="0.25">
      <c r="A176" s="24" t="s">
        <v>140</v>
      </c>
      <c r="B176" s="22">
        <v>1.1000000000000001</v>
      </c>
    </row>
    <row r="177" spans="1:2" ht="18" x14ac:dyDescent="0.25">
      <c r="A177" s="24" t="s">
        <v>55</v>
      </c>
      <c r="B177" s="22">
        <v>1.1000000000000001</v>
      </c>
    </row>
    <row r="178" spans="1:2" ht="18" x14ac:dyDescent="0.25">
      <c r="A178" s="24" t="s">
        <v>56</v>
      </c>
      <c r="B178" s="22">
        <v>1</v>
      </c>
    </row>
    <row r="179" spans="1:2" ht="18" x14ac:dyDescent="0.25">
      <c r="A179" s="24" t="s">
        <v>57</v>
      </c>
      <c r="B179" s="22">
        <v>1.05</v>
      </c>
    </row>
    <row r="180" spans="1:2" ht="18" x14ac:dyDescent="0.25">
      <c r="A180" s="24" t="s">
        <v>58</v>
      </c>
      <c r="B180" s="22">
        <v>1</v>
      </c>
    </row>
    <row r="181" spans="1:2" ht="18" x14ac:dyDescent="0.25">
      <c r="A181" s="24" t="s">
        <v>60</v>
      </c>
      <c r="B181" s="22">
        <v>1</v>
      </c>
    </row>
    <row r="182" spans="1:2" ht="18" x14ac:dyDescent="0.25">
      <c r="A182" s="24" t="s">
        <v>61</v>
      </c>
      <c r="B182" s="22">
        <v>1</v>
      </c>
    </row>
    <row r="183" spans="1:2" ht="18" x14ac:dyDescent="0.25">
      <c r="A183" s="24" t="s">
        <v>129</v>
      </c>
      <c r="B183" s="22">
        <v>1.1000000000000001</v>
      </c>
    </row>
    <row r="184" spans="1:2" ht="18" x14ac:dyDescent="0.25">
      <c r="A184" s="24" t="s">
        <v>119</v>
      </c>
      <c r="B184" s="22">
        <v>1</v>
      </c>
    </row>
    <row r="185" spans="1:2" ht="18" x14ac:dyDescent="0.25">
      <c r="A185" s="24" t="s">
        <v>121</v>
      </c>
      <c r="B185" s="22">
        <v>1</v>
      </c>
    </row>
    <row r="186" spans="1:2" ht="18" x14ac:dyDescent="0.25">
      <c r="A186" s="24" t="s">
        <v>48</v>
      </c>
      <c r="B186" s="22">
        <v>1</v>
      </c>
    </row>
    <row r="187" spans="1:2" ht="18" x14ac:dyDescent="0.25">
      <c r="A187" s="24" t="s">
        <v>59</v>
      </c>
      <c r="B187" s="22">
        <v>1</v>
      </c>
    </row>
    <row r="188" spans="1:2" ht="18" x14ac:dyDescent="0.25">
      <c r="A188" s="24" t="s">
        <v>71</v>
      </c>
      <c r="B188" s="22">
        <v>1</v>
      </c>
    </row>
    <row r="189" spans="1:2" ht="18" x14ac:dyDescent="0.25">
      <c r="A189" s="24" t="s">
        <v>80</v>
      </c>
      <c r="B189" s="22">
        <v>1.1000000000000001</v>
      </c>
    </row>
    <row r="190" spans="1:2" ht="18" x14ac:dyDescent="0.25">
      <c r="A190" s="24" t="s">
        <v>32</v>
      </c>
      <c r="B190" s="22">
        <v>1</v>
      </c>
    </row>
    <row r="191" spans="1:2" ht="18" x14ac:dyDescent="0.25">
      <c r="A191" s="24" t="s">
        <v>98</v>
      </c>
      <c r="B191" s="22">
        <v>1</v>
      </c>
    </row>
    <row r="192" spans="1:2" ht="18" x14ac:dyDescent="0.25">
      <c r="A192" s="24" t="s">
        <v>102</v>
      </c>
      <c r="B192" s="22">
        <v>1.05</v>
      </c>
    </row>
    <row r="193" spans="1:2" ht="18" x14ac:dyDescent="0.25">
      <c r="A193" s="24" t="s">
        <v>93</v>
      </c>
      <c r="B193" s="22">
        <v>1</v>
      </c>
    </row>
    <row r="194" spans="1:2" ht="18" x14ac:dyDescent="0.25">
      <c r="A194" s="24" t="s">
        <v>113</v>
      </c>
      <c r="B194" s="22">
        <v>1</v>
      </c>
    </row>
    <row r="195" spans="1:2" ht="18" x14ac:dyDescent="0.25">
      <c r="A195" s="24" t="s">
        <v>96</v>
      </c>
      <c r="B195" s="22">
        <v>1.1000000000000001</v>
      </c>
    </row>
    <row r="196" spans="1:2" ht="18" x14ac:dyDescent="0.25">
      <c r="A196" s="24" t="s">
        <v>130</v>
      </c>
      <c r="B196" s="22">
        <v>1.2</v>
      </c>
    </row>
    <row r="197" spans="1:2" ht="18" x14ac:dyDescent="0.25">
      <c r="A197" s="24" t="s">
        <v>62</v>
      </c>
      <c r="B197" s="22">
        <v>1</v>
      </c>
    </row>
    <row r="198" spans="1:2" ht="18" x14ac:dyDescent="0.25">
      <c r="A198" s="24" t="s">
        <v>139</v>
      </c>
      <c r="B198" s="22">
        <v>1.1000000000000001</v>
      </c>
    </row>
    <row r="199" spans="1:2" ht="18" x14ac:dyDescent="0.25">
      <c r="A199" s="24" t="s">
        <v>139</v>
      </c>
      <c r="B199" s="22">
        <v>1.1000000000000001</v>
      </c>
    </row>
    <row r="200" spans="1:2" ht="18" x14ac:dyDescent="0.25">
      <c r="A200" s="24" t="s">
        <v>131</v>
      </c>
      <c r="B200" s="22">
        <v>1.1000000000000001</v>
      </c>
    </row>
    <row r="201" spans="1:2" ht="18" x14ac:dyDescent="0.25">
      <c r="A201" s="24" t="s">
        <v>63</v>
      </c>
      <c r="B201" s="22">
        <v>1</v>
      </c>
    </row>
    <row r="202" spans="1:2" ht="18" x14ac:dyDescent="0.25">
      <c r="A202" s="24" t="s">
        <v>64</v>
      </c>
      <c r="B202" s="22">
        <v>1</v>
      </c>
    </row>
    <row r="203" spans="1:2" ht="18" x14ac:dyDescent="0.25">
      <c r="A203" s="24" t="s">
        <v>65</v>
      </c>
      <c r="B203" s="22">
        <v>1</v>
      </c>
    </row>
    <row r="204" spans="1:2" ht="18" x14ac:dyDescent="0.25">
      <c r="A204" s="24" t="s">
        <v>66</v>
      </c>
      <c r="B204" s="22">
        <v>1</v>
      </c>
    </row>
    <row r="205" spans="1:2" ht="18" x14ac:dyDescent="0.25">
      <c r="A205" s="24" t="s">
        <v>67</v>
      </c>
      <c r="B205" s="22">
        <v>1</v>
      </c>
    </row>
    <row r="206" spans="1:2" ht="18" x14ac:dyDescent="0.25">
      <c r="A206" s="24" t="s">
        <v>122</v>
      </c>
      <c r="B206" s="22">
        <v>1</v>
      </c>
    </row>
    <row r="207" spans="1:2" ht="18" x14ac:dyDescent="0.25">
      <c r="A207" s="24" t="s">
        <v>68</v>
      </c>
      <c r="B207" s="22">
        <v>1</v>
      </c>
    </row>
    <row r="208" spans="1:2" ht="18" x14ac:dyDescent="0.25">
      <c r="A208" s="24" t="s">
        <v>70</v>
      </c>
      <c r="B208" s="22">
        <v>1</v>
      </c>
    </row>
    <row r="209" spans="1:2" ht="18" x14ac:dyDescent="0.25">
      <c r="A209" s="24" t="s">
        <v>72</v>
      </c>
      <c r="B209" s="22">
        <v>1</v>
      </c>
    </row>
    <row r="210" spans="1:2" ht="18" x14ac:dyDescent="0.25">
      <c r="A210" s="24" t="s">
        <v>73</v>
      </c>
      <c r="B210" s="22">
        <v>1</v>
      </c>
    </row>
    <row r="211" spans="1:2" ht="18" x14ac:dyDescent="0.25">
      <c r="A211" s="24" t="s">
        <v>69</v>
      </c>
      <c r="B211" s="22">
        <v>1.05</v>
      </c>
    </row>
    <row r="212" spans="1:2" ht="18" x14ac:dyDescent="0.25">
      <c r="A212" s="24" t="s">
        <v>74</v>
      </c>
      <c r="B212" s="22">
        <v>1</v>
      </c>
    </row>
    <row r="213" spans="1:2" ht="18" x14ac:dyDescent="0.25">
      <c r="A213" s="24" t="s">
        <v>75</v>
      </c>
      <c r="B213" s="22">
        <v>1</v>
      </c>
    </row>
    <row r="214" spans="1:2" ht="18" x14ac:dyDescent="0.25">
      <c r="A214" s="24" t="s">
        <v>76</v>
      </c>
      <c r="B214" s="22">
        <v>1</v>
      </c>
    </row>
    <row r="215" spans="1:2" ht="18" x14ac:dyDescent="0.25">
      <c r="A215" s="24" t="s">
        <v>77</v>
      </c>
      <c r="B215" s="22">
        <v>1</v>
      </c>
    </row>
    <row r="216" spans="1:2" ht="18" x14ac:dyDescent="0.25">
      <c r="A216" s="24" t="s">
        <v>78</v>
      </c>
      <c r="B216" s="22">
        <v>1.1000000000000001</v>
      </c>
    </row>
    <row r="217" spans="1:2" ht="18" x14ac:dyDescent="0.25">
      <c r="A217" s="24" t="s">
        <v>152</v>
      </c>
      <c r="B217" s="22">
        <v>1.2</v>
      </c>
    </row>
    <row r="218" spans="1:2" ht="18" x14ac:dyDescent="0.25">
      <c r="A218" s="24" t="s">
        <v>151</v>
      </c>
      <c r="B218" s="22">
        <v>1.1000000000000001</v>
      </c>
    </row>
    <row r="219" spans="1:2" ht="18" x14ac:dyDescent="0.25">
      <c r="A219" s="24" t="s">
        <v>79</v>
      </c>
      <c r="B219" s="22">
        <v>1.1000000000000001</v>
      </c>
    </row>
    <row r="220" spans="1:2" ht="18" x14ac:dyDescent="0.25">
      <c r="A220" s="24" t="s">
        <v>120</v>
      </c>
      <c r="B220" s="22">
        <v>1</v>
      </c>
    </row>
    <row r="221" spans="1:2" ht="18" x14ac:dyDescent="0.25">
      <c r="A221" s="24" t="s">
        <v>143</v>
      </c>
      <c r="B221" s="22">
        <v>1</v>
      </c>
    </row>
    <row r="222" spans="1:2" ht="18" x14ac:dyDescent="0.25">
      <c r="A222" s="24" t="s">
        <v>81</v>
      </c>
      <c r="B222" s="22">
        <v>1</v>
      </c>
    </row>
    <row r="223" spans="1:2" ht="18" x14ac:dyDescent="0.25">
      <c r="A223" s="24" t="s">
        <v>123</v>
      </c>
      <c r="B223" s="22">
        <v>1</v>
      </c>
    </row>
    <row r="224" spans="1:2" ht="18" x14ac:dyDescent="0.25">
      <c r="A224" s="24" t="s">
        <v>156</v>
      </c>
      <c r="B224" s="22">
        <v>1</v>
      </c>
    </row>
    <row r="225" spans="1:2" ht="18" x14ac:dyDescent="0.25">
      <c r="A225" s="24" t="s">
        <v>142</v>
      </c>
      <c r="B225" s="22">
        <v>1</v>
      </c>
    </row>
    <row r="226" spans="1:2" ht="18" x14ac:dyDescent="0.25">
      <c r="A226" s="24" t="s">
        <v>82</v>
      </c>
      <c r="B226" s="22">
        <v>1.1000000000000001</v>
      </c>
    </row>
    <row r="227" spans="1:2" ht="18" x14ac:dyDescent="0.25">
      <c r="A227" s="24" t="s">
        <v>83</v>
      </c>
      <c r="B227" s="22">
        <v>1.1000000000000001</v>
      </c>
    </row>
    <row r="228" spans="1:2" ht="18" x14ac:dyDescent="0.25">
      <c r="A228" s="24" t="s">
        <v>84</v>
      </c>
      <c r="B228" s="22">
        <v>1</v>
      </c>
    </row>
    <row r="229" spans="1:2" ht="18" x14ac:dyDescent="0.25">
      <c r="A229" s="24" t="s">
        <v>85</v>
      </c>
      <c r="B229" s="22">
        <v>1.1000000000000001</v>
      </c>
    </row>
    <row r="230" spans="1:2" ht="18" x14ac:dyDescent="0.25">
      <c r="A230" s="24" t="s">
        <v>86</v>
      </c>
      <c r="B230" s="22">
        <v>1</v>
      </c>
    </row>
    <row r="231" spans="1:2" ht="18" x14ac:dyDescent="0.25">
      <c r="A231" s="24" t="s">
        <v>87</v>
      </c>
      <c r="B231" s="22">
        <v>1.2</v>
      </c>
    </row>
    <row r="232" spans="1:2" ht="18" x14ac:dyDescent="0.25">
      <c r="A232" s="24" t="s">
        <v>87</v>
      </c>
      <c r="B232" s="22">
        <v>1.2</v>
      </c>
    </row>
    <row r="233" spans="1:2" ht="18" x14ac:dyDescent="0.25">
      <c r="A233" s="24" t="s">
        <v>154</v>
      </c>
      <c r="B233" s="22">
        <v>1.05</v>
      </c>
    </row>
    <row r="234" spans="1:2" ht="18" x14ac:dyDescent="0.25">
      <c r="A234" s="24" t="s">
        <v>153</v>
      </c>
      <c r="B234" s="22">
        <v>1</v>
      </c>
    </row>
    <row r="235" spans="1:2" ht="18" x14ac:dyDescent="0.25">
      <c r="A235" s="24" t="s">
        <v>148</v>
      </c>
      <c r="B235" s="22">
        <v>1.1000000000000001</v>
      </c>
    </row>
    <row r="236" spans="1:2" ht="18" x14ac:dyDescent="0.25">
      <c r="A236" s="24" t="s">
        <v>132</v>
      </c>
      <c r="B236" s="22">
        <v>1.1000000000000001</v>
      </c>
    </row>
    <row r="237" spans="1:2" ht="18" x14ac:dyDescent="0.25">
      <c r="A237" s="24" t="s">
        <v>133</v>
      </c>
      <c r="B237" s="22">
        <v>1</v>
      </c>
    </row>
    <row r="238" spans="1:2" ht="18" x14ac:dyDescent="0.25">
      <c r="A238" s="24" t="s">
        <v>134</v>
      </c>
      <c r="B238" s="22">
        <v>1</v>
      </c>
    </row>
    <row r="239" spans="1:2" ht="18" x14ac:dyDescent="0.25">
      <c r="A239" s="24" t="s">
        <v>88</v>
      </c>
      <c r="B239" s="22">
        <v>1.2</v>
      </c>
    </row>
    <row r="240" spans="1:2" ht="18" x14ac:dyDescent="0.25">
      <c r="A240" s="24" t="s">
        <v>89</v>
      </c>
      <c r="B240" s="22">
        <v>1.1000000000000001</v>
      </c>
    </row>
    <row r="241" spans="1:2" ht="18" x14ac:dyDescent="0.25">
      <c r="A241" s="24" t="s">
        <v>147</v>
      </c>
      <c r="B241" s="22">
        <v>1.05</v>
      </c>
    </row>
    <row r="242" spans="1:2" ht="18" x14ac:dyDescent="0.25">
      <c r="A242" s="24" t="s">
        <v>5</v>
      </c>
      <c r="B242" s="22">
        <v>1</v>
      </c>
    </row>
    <row r="243" spans="1:2" ht="18" x14ac:dyDescent="0.25">
      <c r="A243" s="24" t="s">
        <v>90</v>
      </c>
      <c r="B243" s="22">
        <v>1.2</v>
      </c>
    </row>
    <row r="244" spans="1:2" ht="18" x14ac:dyDescent="0.25">
      <c r="A244" s="24" t="s">
        <v>135</v>
      </c>
      <c r="B244" s="22">
        <v>1</v>
      </c>
    </row>
    <row r="245" spans="1:2" ht="18" x14ac:dyDescent="0.25">
      <c r="A245" s="24" t="s">
        <v>136</v>
      </c>
      <c r="B245" s="22">
        <v>1</v>
      </c>
    </row>
    <row r="246" spans="1:2" ht="18" x14ac:dyDescent="0.25">
      <c r="A246" s="24" t="s">
        <v>91</v>
      </c>
      <c r="B246" s="22">
        <v>1</v>
      </c>
    </row>
    <row r="247" spans="1:2" ht="18" x14ac:dyDescent="0.25">
      <c r="A247" s="24" t="s">
        <v>92</v>
      </c>
      <c r="B247" s="22">
        <v>1</v>
      </c>
    </row>
    <row r="248" spans="1:2" ht="18" x14ac:dyDescent="0.25">
      <c r="A248" s="24" t="s">
        <v>94</v>
      </c>
      <c r="B248" s="22">
        <v>1</v>
      </c>
    </row>
    <row r="249" spans="1:2" ht="18" x14ac:dyDescent="0.25">
      <c r="A249" s="24" t="s">
        <v>97</v>
      </c>
      <c r="B249" s="22">
        <v>1</v>
      </c>
    </row>
    <row r="250" spans="1:2" ht="18" x14ac:dyDescent="0.25">
      <c r="A250" s="24" t="s">
        <v>99</v>
      </c>
      <c r="B250" s="22">
        <v>1</v>
      </c>
    </row>
    <row r="251" spans="1:2" ht="18" x14ac:dyDescent="0.25">
      <c r="A251" s="24" t="s">
        <v>100</v>
      </c>
      <c r="B251" s="22">
        <v>1</v>
      </c>
    </row>
    <row r="252" spans="1:2" ht="18" x14ac:dyDescent="0.25">
      <c r="A252" s="24" t="s">
        <v>101</v>
      </c>
      <c r="B252" s="22">
        <v>1.05</v>
      </c>
    </row>
    <row r="253" spans="1:2" ht="18" x14ac:dyDescent="0.25">
      <c r="A253" s="24" t="s">
        <v>104</v>
      </c>
      <c r="B253" s="22">
        <v>1.1000000000000001</v>
      </c>
    </row>
    <row r="254" spans="1:2" ht="18" x14ac:dyDescent="0.25">
      <c r="A254" s="24" t="s">
        <v>103</v>
      </c>
      <c r="B254" s="22">
        <v>1.1000000000000001</v>
      </c>
    </row>
    <row r="255" spans="1:2" ht="18" x14ac:dyDescent="0.25">
      <c r="A255" s="24" t="s">
        <v>167</v>
      </c>
      <c r="B255" s="22">
        <v>1</v>
      </c>
    </row>
    <row r="256" spans="1:2" ht="31.5" x14ac:dyDescent="0.25">
      <c r="A256" s="24" t="s">
        <v>168</v>
      </c>
      <c r="B256" s="22">
        <v>1.1000000000000001</v>
      </c>
    </row>
    <row r="257" spans="1:2" ht="18" x14ac:dyDescent="0.25">
      <c r="A257" s="24" t="s">
        <v>158</v>
      </c>
      <c r="B257" s="22">
        <v>1.1000000000000001</v>
      </c>
    </row>
    <row r="258" spans="1:2" ht="18" x14ac:dyDescent="0.25">
      <c r="A258" s="24" t="s">
        <v>169</v>
      </c>
      <c r="B258" s="22">
        <v>1.1000000000000001</v>
      </c>
    </row>
    <row r="259" spans="1:2" ht="18" x14ac:dyDescent="0.25">
      <c r="A259" s="24" t="s">
        <v>107</v>
      </c>
      <c r="B259" s="22">
        <v>1.2</v>
      </c>
    </row>
    <row r="260" spans="1:2" ht="18" x14ac:dyDescent="0.25">
      <c r="A260" s="24" t="s">
        <v>160</v>
      </c>
      <c r="B260" s="22">
        <v>1.1000000000000001</v>
      </c>
    </row>
    <row r="261" spans="1:2" ht="18" x14ac:dyDescent="0.25">
      <c r="A261" s="24" t="s">
        <v>155</v>
      </c>
      <c r="B261" s="22">
        <v>1</v>
      </c>
    </row>
    <row r="262" spans="1:2" ht="18" x14ac:dyDescent="0.25">
      <c r="A262" s="24" t="s">
        <v>144</v>
      </c>
      <c r="B262" s="22">
        <v>1</v>
      </c>
    </row>
    <row r="263" spans="1:2" ht="18" x14ac:dyDescent="0.25">
      <c r="A263" s="24" t="s">
        <v>108</v>
      </c>
      <c r="B263" s="22">
        <v>1</v>
      </c>
    </row>
    <row r="264" spans="1:2" ht="18" x14ac:dyDescent="0.25">
      <c r="A264" s="24" t="s">
        <v>109</v>
      </c>
      <c r="B264" s="22">
        <v>1</v>
      </c>
    </row>
    <row r="265" spans="1:2" ht="18" x14ac:dyDescent="0.25">
      <c r="A265" s="24" t="s">
        <v>116</v>
      </c>
      <c r="B265" s="22">
        <v>1</v>
      </c>
    </row>
    <row r="266" spans="1:2" ht="18" x14ac:dyDescent="0.25">
      <c r="A266" s="24" t="s">
        <v>118</v>
      </c>
      <c r="B266" s="22">
        <v>1.1000000000000001</v>
      </c>
    </row>
    <row r="267" spans="1:2" ht="18" x14ac:dyDescent="0.25">
      <c r="A267" s="24" t="s">
        <v>110</v>
      </c>
      <c r="B267" s="22">
        <v>1</v>
      </c>
    </row>
    <row r="268" spans="1:2" ht="18" x14ac:dyDescent="0.25">
      <c r="A268" s="24" t="s">
        <v>111</v>
      </c>
      <c r="B268" s="22">
        <v>1</v>
      </c>
    </row>
    <row r="269" spans="1:2" ht="18" x14ac:dyDescent="0.25">
      <c r="A269" s="24" t="s">
        <v>321</v>
      </c>
      <c r="B269" s="22">
        <v>1</v>
      </c>
    </row>
    <row r="270" spans="1:2" ht="18" x14ac:dyDescent="0.25">
      <c r="A270" s="24" t="s">
        <v>112</v>
      </c>
      <c r="B270" s="22">
        <v>1</v>
      </c>
    </row>
    <row r="271" spans="1:2" ht="18" x14ac:dyDescent="0.25">
      <c r="A271" s="24" t="s">
        <v>114</v>
      </c>
      <c r="B271" s="22">
        <v>1.1000000000000001</v>
      </c>
    </row>
    <row r="272" spans="1:2" ht="18" x14ac:dyDescent="0.25">
      <c r="A272" s="24" t="s">
        <v>115</v>
      </c>
      <c r="B272" s="22">
        <v>1</v>
      </c>
    </row>
    <row r="273" spans="1:2" ht="18" x14ac:dyDescent="0.25">
      <c r="A273" s="24" t="s">
        <v>105</v>
      </c>
      <c r="B273" s="22">
        <v>1.1000000000000001</v>
      </c>
    </row>
    <row r="274" spans="1:2" ht="18" x14ac:dyDescent="0.25">
      <c r="A274" s="24"/>
      <c r="B274" s="22"/>
    </row>
    <row r="275" spans="1:2" ht="18" x14ac:dyDescent="0.25">
      <c r="A275" s="24"/>
      <c r="B275" s="22"/>
    </row>
    <row r="276" spans="1:2" ht="18" x14ac:dyDescent="0.25">
      <c r="A276" s="24"/>
      <c r="B276" s="22"/>
    </row>
    <row r="277" spans="1:2" ht="18" x14ac:dyDescent="0.25">
      <c r="A277" s="24"/>
      <c r="B277" s="22"/>
    </row>
    <row r="278" spans="1:2" ht="18" x14ac:dyDescent="0.25">
      <c r="A278" s="24"/>
      <c r="B278" s="22"/>
    </row>
    <row r="279" spans="1:2" ht="18" x14ac:dyDescent="0.25">
      <c r="A279" s="24"/>
      <c r="B279" s="22"/>
    </row>
    <row r="280" spans="1:2" ht="18" x14ac:dyDescent="0.25">
      <c r="A280" s="24"/>
      <c r="B280" s="22"/>
    </row>
    <row r="281" spans="1:2" ht="18" x14ac:dyDescent="0.25">
      <c r="A281" s="24"/>
      <c r="B281" s="22"/>
    </row>
    <row r="282" spans="1:2" ht="18" x14ac:dyDescent="0.25">
      <c r="A282" s="24"/>
      <c r="B282" s="22"/>
    </row>
    <row r="283" spans="1:2" ht="18" x14ac:dyDescent="0.25">
      <c r="A283" s="24"/>
      <c r="B283" s="22"/>
    </row>
    <row r="284" spans="1:2" ht="18" x14ac:dyDescent="0.25">
      <c r="A284" s="24"/>
      <c r="B284" s="22"/>
    </row>
    <row r="285" spans="1:2" ht="18" x14ac:dyDescent="0.25">
      <c r="A285" s="24"/>
      <c r="B285" s="22"/>
    </row>
    <row r="286" spans="1:2" ht="18" x14ac:dyDescent="0.25">
      <c r="A286" s="24"/>
      <c r="B286" s="22"/>
    </row>
    <row r="287" spans="1:2" ht="18" x14ac:dyDescent="0.25">
      <c r="A287" s="24"/>
      <c r="B287" s="22"/>
    </row>
    <row r="288" spans="1:2" ht="18" x14ac:dyDescent="0.25">
      <c r="A288" s="24"/>
      <c r="B288" s="22"/>
    </row>
    <row r="289" spans="1:2" ht="18" x14ac:dyDescent="0.25">
      <c r="A289" s="24"/>
      <c r="B289" s="22"/>
    </row>
    <row r="290" spans="1:2" ht="18" x14ac:dyDescent="0.25">
      <c r="A290" s="24"/>
      <c r="B290" s="22"/>
    </row>
    <row r="291" spans="1:2" ht="18" x14ac:dyDescent="0.25">
      <c r="A291" s="24"/>
      <c r="B291" s="22"/>
    </row>
    <row r="292" spans="1:2" ht="18" x14ac:dyDescent="0.25">
      <c r="A292" s="24"/>
      <c r="B292" s="22"/>
    </row>
    <row r="293" spans="1:2" ht="18" x14ac:dyDescent="0.25">
      <c r="A293" s="24"/>
      <c r="B293" s="22"/>
    </row>
    <row r="294" spans="1:2" ht="18" x14ac:dyDescent="0.25">
      <c r="A294" s="24"/>
      <c r="B294" s="22"/>
    </row>
    <row r="295" spans="1:2" ht="18" x14ac:dyDescent="0.25">
      <c r="A295" s="24"/>
      <c r="B295" s="22"/>
    </row>
    <row r="296" spans="1:2" ht="18" x14ac:dyDescent="0.25">
      <c r="A296" s="24"/>
      <c r="B296" s="22"/>
    </row>
    <row r="297" spans="1:2" ht="18" x14ac:dyDescent="0.25">
      <c r="A297" s="24"/>
      <c r="B297" s="22"/>
    </row>
    <row r="298" spans="1:2" ht="18" x14ac:dyDescent="0.25">
      <c r="A298" s="24"/>
      <c r="B298" s="22"/>
    </row>
    <row r="299" spans="1:2" ht="18" x14ac:dyDescent="0.25">
      <c r="A299" s="24"/>
      <c r="B299" s="22"/>
    </row>
    <row r="300" spans="1:2" ht="18" x14ac:dyDescent="0.25">
      <c r="A300" s="24"/>
      <c r="B300" s="22"/>
    </row>
    <row r="301" spans="1:2" ht="18" x14ac:dyDescent="0.25">
      <c r="A301" s="24"/>
      <c r="B301" s="22"/>
    </row>
    <row r="302" spans="1:2" ht="18" x14ac:dyDescent="0.25">
      <c r="A302" s="24"/>
      <c r="B302" s="22"/>
    </row>
    <row r="303" spans="1:2" ht="18" x14ac:dyDescent="0.25">
      <c r="A303" s="24"/>
      <c r="B303" s="22"/>
    </row>
    <row r="304" spans="1:2" ht="18" x14ac:dyDescent="0.25">
      <c r="A304" s="24"/>
      <c r="B304" s="22"/>
    </row>
    <row r="305" spans="1:2" ht="18" x14ac:dyDescent="0.25">
      <c r="A305" s="24"/>
      <c r="B305" s="22"/>
    </row>
    <row r="306" spans="1:2" ht="18" x14ac:dyDescent="0.25">
      <c r="A306" s="24"/>
      <c r="B306" s="22"/>
    </row>
    <row r="307" spans="1:2" ht="18" x14ac:dyDescent="0.25">
      <c r="A307" s="24"/>
      <c r="B307" s="22"/>
    </row>
    <row r="308" spans="1:2" ht="18" x14ac:dyDescent="0.25">
      <c r="A308" s="24"/>
      <c r="B308" s="22"/>
    </row>
    <row r="309" spans="1:2" ht="18" x14ac:dyDescent="0.25">
      <c r="A309" s="24"/>
      <c r="B309" s="22"/>
    </row>
    <row r="310" spans="1:2" ht="18" x14ac:dyDescent="0.25">
      <c r="A310" s="24"/>
      <c r="B310" s="22"/>
    </row>
    <row r="311" spans="1:2" ht="18" x14ac:dyDescent="0.25">
      <c r="A311" s="24"/>
      <c r="B311" s="22"/>
    </row>
    <row r="312" spans="1:2" ht="18" x14ac:dyDescent="0.25">
      <c r="A312" s="24"/>
      <c r="B312" s="22"/>
    </row>
    <row r="313" spans="1:2" ht="18" x14ac:dyDescent="0.25">
      <c r="A313" s="24"/>
      <c r="B313" s="22"/>
    </row>
    <row r="314" spans="1:2" ht="18" x14ac:dyDescent="0.25">
      <c r="A314" s="24"/>
      <c r="B314" s="22"/>
    </row>
    <row r="315" spans="1:2" ht="18" x14ac:dyDescent="0.25">
      <c r="A315" s="24"/>
      <c r="B315" s="22"/>
    </row>
    <row r="316" spans="1:2" ht="18" x14ac:dyDescent="0.25">
      <c r="A316" s="24"/>
      <c r="B316" s="22"/>
    </row>
    <row r="317" spans="1:2" ht="18" x14ac:dyDescent="0.25">
      <c r="A317" s="24"/>
      <c r="B317" s="22"/>
    </row>
    <row r="318" spans="1:2" ht="18" x14ac:dyDescent="0.25">
      <c r="A318" s="24"/>
      <c r="B318" s="22"/>
    </row>
    <row r="319" spans="1:2" ht="18" x14ac:dyDescent="0.25">
      <c r="A319" s="24"/>
      <c r="B319" s="22"/>
    </row>
    <row r="320" spans="1:2" ht="18" x14ac:dyDescent="0.25">
      <c r="A320" s="24"/>
      <c r="B320" s="22"/>
    </row>
    <row r="321" spans="1:2" ht="18" x14ac:dyDescent="0.25">
      <c r="A321" s="24"/>
      <c r="B321" s="22"/>
    </row>
    <row r="322" spans="1:2" ht="18" x14ac:dyDescent="0.25">
      <c r="A322" s="24"/>
      <c r="B322" s="22"/>
    </row>
    <row r="323" spans="1:2" ht="18" x14ac:dyDescent="0.25">
      <c r="A323" s="24"/>
      <c r="B323" s="22"/>
    </row>
    <row r="324" spans="1:2" ht="18" x14ac:dyDescent="0.25">
      <c r="A324" s="24"/>
      <c r="B324" s="22"/>
    </row>
    <row r="325" spans="1:2" ht="18" x14ac:dyDescent="0.25">
      <c r="A325" s="24"/>
      <c r="B325" s="22"/>
    </row>
    <row r="326" spans="1:2" ht="18" x14ac:dyDescent="0.25">
      <c r="A326" s="24"/>
      <c r="B326" s="22"/>
    </row>
    <row r="327" spans="1:2" ht="18" x14ac:dyDescent="0.25">
      <c r="A327" s="24"/>
      <c r="B327" s="22"/>
    </row>
    <row r="328" spans="1:2" ht="18" x14ac:dyDescent="0.25">
      <c r="A328" s="24"/>
      <c r="B328" s="22"/>
    </row>
    <row r="329" spans="1:2" ht="18" x14ac:dyDescent="0.25">
      <c r="A329" s="24"/>
      <c r="B329" s="22"/>
    </row>
    <row r="330" spans="1:2" ht="18" x14ac:dyDescent="0.25">
      <c r="A330" s="24"/>
      <c r="B330" s="22"/>
    </row>
    <row r="331" spans="1:2" ht="18" x14ac:dyDescent="0.25">
      <c r="A331" s="24"/>
      <c r="B331" s="22"/>
    </row>
    <row r="332" spans="1:2" ht="18" x14ac:dyDescent="0.25">
      <c r="A332" s="24"/>
      <c r="B332" s="22"/>
    </row>
    <row r="333" spans="1:2" ht="18" x14ac:dyDescent="0.25">
      <c r="A333" s="24"/>
      <c r="B333" s="22"/>
    </row>
    <row r="334" spans="1:2" ht="18" x14ac:dyDescent="0.25">
      <c r="A334" s="24"/>
      <c r="B334" s="22"/>
    </row>
    <row r="335" spans="1:2" ht="18" x14ac:dyDescent="0.25">
      <c r="A335" s="24"/>
      <c r="B335" s="22"/>
    </row>
    <row r="336" spans="1:2" ht="18" x14ac:dyDescent="0.25">
      <c r="A336" s="24"/>
      <c r="B336" s="22"/>
    </row>
    <row r="337" spans="1:2" ht="18" x14ac:dyDescent="0.25">
      <c r="A337" s="24"/>
      <c r="B337" s="22"/>
    </row>
    <row r="338" spans="1:2" ht="18" x14ac:dyDescent="0.25">
      <c r="A338" s="24"/>
      <c r="B338" s="22"/>
    </row>
    <row r="339" spans="1:2" ht="18" x14ac:dyDescent="0.25">
      <c r="A339" s="24"/>
      <c r="B339" s="22"/>
    </row>
    <row r="340" spans="1:2" ht="18" x14ac:dyDescent="0.25">
      <c r="A340" s="24"/>
      <c r="B340" s="22"/>
    </row>
    <row r="341" spans="1:2" ht="18" x14ac:dyDescent="0.25">
      <c r="A341" s="24"/>
      <c r="B341" s="22"/>
    </row>
    <row r="342" spans="1:2" ht="18" x14ac:dyDescent="0.25">
      <c r="A342" s="24"/>
      <c r="B342" s="22"/>
    </row>
    <row r="343" spans="1:2" ht="18" x14ac:dyDescent="0.25">
      <c r="A343" s="24"/>
      <c r="B343" s="22"/>
    </row>
    <row r="344" spans="1:2" ht="18" x14ac:dyDescent="0.25">
      <c r="A344" s="24"/>
      <c r="B344" s="22"/>
    </row>
    <row r="345" spans="1:2" ht="18" x14ac:dyDescent="0.25">
      <c r="A345" s="24"/>
      <c r="B345" s="22"/>
    </row>
    <row r="346" spans="1:2" ht="18" x14ac:dyDescent="0.25">
      <c r="A346" s="24"/>
      <c r="B346" s="22"/>
    </row>
    <row r="347" spans="1:2" ht="18" x14ac:dyDescent="0.25">
      <c r="A347" s="24"/>
      <c r="B347" s="22"/>
    </row>
    <row r="348" spans="1:2" ht="18" x14ac:dyDescent="0.25">
      <c r="A348" s="24"/>
      <c r="B348" s="22"/>
    </row>
    <row r="349" spans="1:2" ht="18" x14ac:dyDescent="0.25">
      <c r="A349" s="24"/>
      <c r="B349" s="22"/>
    </row>
    <row r="350" spans="1:2" ht="18" x14ac:dyDescent="0.25">
      <c r="A350" s="24"/>
      <c r="B350" s="22"/>
    </row>
    <row r="351" spans="1:2" ht="18" x14ac:dyDescent="0.25">
      <c r="A351" s="24"/>
      <c r="B351" s="22"/>
    </row>
    <row r="352" spans="1:2" ht="18" x14ac:dyDescent="0.25">
      <c r="A352" s="24"/>
      <c r="B352" s="22"/>
    </row>
    <row r="353" spans="1:2" ht="18" x14ac:dyDescent="0.25">
      <c r="A353" s="24"/>
      <c r="B353" s="22"/>
    </row>
    <row r="354" spans="1:2" ht="18" x14ac:dyDescent="0.25">
      <c r="A354" s="24"/>
      <c r="B354" s="22"/>
    </row>
    <row r="355" spans="1:2" ht="18" x14ac:dyDescent="0.25">
      <c r="A355" s="24"/>
      <c r="B355" s="22"/>
    </row>
    <row r="356" spans="1:2" ht="18" x14ac:dyDescent="0.25">
      <c r="A356" s="24"/>
      <c r="B356" s="22"/>
    </row>
    <row r="357" spans="1:2" ht="18" x14ac:dyDescent="0.25">
      <c r="A357" s="24"/>
      <c r="B357" s="22"/>
    </row>
    <row r="358" spans="1:2" ht="18" x14ac:dyDescent="0.25">
      <c r="A358" s="24"/>
      <c r="B358" s="22"/>
    </row>
    <row r="359" spans="1:2" ht="18" x14ac:dyDescent="0.25">
      <c r="A359" s="24"/>
      <c r="B359" s="22"/>
    </row>
    <row r="360" spans="1:2" ht="18" x14ac:dyDescent="0.25">
      <c r="A360" s="24"/>
      <c r="B360" s="22"/>
    </row>
    <row r="361" spans="1:2" ht="18" x14ac:dyDescent="0.25">
      <c r="A361" s="24"/>
      <c r="B361" s="22"/>
    </row>
    <row r="362" spans="1:2" ht="18" x14ac:dyDescent="0.25">
      <c r="A362" s="24"/>
      <c r="B362" s="22"/>
    </row>
    <row r="363" spans="1:2" ht="18" x14ac:dyDescent="0.25">
      <c r="A363" s="24"/>
      <c r="B363" s="22"/>
    </row>
    <row r="364" spans="1:2" ht="18" x14ac:dyDescent="0.25">
      <c r="A364" s="24"/>
      <c r="B364" s="22"/>
    </row>
    <row r="365" spans="1:2" ht="18" x14ac:dyDescent="0.25">
      <c r="A365" s="24"/>
      <c r="B365" s="22"/>
    </row>
    <row r="366" spans="1:2" ht="18" x14ac:dyDescent="0.25">
      <c r="A366" s="24"/>
      <c r="B366" s="22"/>
    </row>
    <row r="367" spans="1:2" ht="18" x14ac:dyDescent="0.25">
      <c r="A367" s="24"/>
      <c r="B367" s="22"/>
    </row>
    <row r="368" spans="1:2" ht="18" x14ac:dyDescent="0.25">
      <c r="A368" s="24"/>
      <c r="B368" s="22"/>
    </row>
    <row r="369" spans="1:2" ht="18" x14ac:dyDescent="0.25">
      <c r="A369" s="24"/>
      <c r="B369" s="22"/>
    </row>
    <row r="370" spans="1:2" ht="18" x14ac:dyDescent="0.25">
      <c r="A370" s="24"/>
      <c r="B370" s="22"/>
    </row>
    <row r="371" spans="1:2" ht="18" x14ac:dyDescent="0.25">
      <c r="A371" s="24"/>
      <c r="B371" s="22"/>
    </row>
    <row r="372" spans="1:2" ht="18" x14ac:dyDescent="0.25">
      <c r="A372" s="24"/>
      <c r="B372" s="22"/>
    </row>
    <row r="373" spans="1:2" ht="18" x14ac:dyDescent="0.25">
      <c r="A373" s="24"/>
      <c r="B373" s="22"/>
    </row>
    <row r="374" spans="1:2" ht="18" x14ac:dyDescent="0.25">
      <c r="A374" s="24"/>
      <c r="B374" s="22"/>
    </row>
    <row r="375" spans="1:2" ht="18" x14ac:dyDescent="0.25">
      <c r="A375" s="24"/>
      <c r="B375" s="22"/>
    </row>
    <row r="376" spans="1:2" ht="18" x14ac:dyDescent="0.25">
      <c r="A376" s="24"/>
      <c r="B376" s="22"/>
    </row>
    <row r="377" spans="1:2" ht="18" x14ac:dyDescent="0.25">
      <c r="A377" s="24"/>
      <c r="B377" s="22"/>
    </row>
    <row r="378" spans="1:2" ht="18" x14ac:dyDescent="0.25">
      <c r="A378" s="24"/>
      <c r="B378" s="22"/>
    </row>
    <row r="379" spans="1:2" ht="18" x14ac:dyDescent="0.25">
      <c r="A379" s="24"/>
      <c r="B379" s="22"/>
    </row>
    <row r="380" spans="1:2" ht="18" x14ac:dyDescent="0.25">
      <c r="A380" s="24"/>
      <c r="B380" s="22"/>
    </row>
    <row r="381" spans="1:2" ht="18" x14ac:dyDescent="0.25">
      <c r="A381" s="24"/>
      <c r="B381" s="22"/>
    </row>
    <row r="382" spans="1:2" ht="18" x14ac:dyDescent="0.25">
      <c r="A382" s="24"/>
      <c r="B382" s="22"/>
    </row>
    <row r="383" spans="1:2" ht="18" x14ac:dyDescent="0.25">
      <c r="A383" s="24"/>
      <c r="B383" s="22"/>
    </row>
    <row r="384" spans="1:2" ht="18" x14ac:dyDescent="0.25">
      <c r="A384" s="24"/>
      <c r="B384" s="22"/>
    </row>
    <row r="385" spans="1:2" ht="18" x14ac:dyDescent="0.25">
      <c r="A385" s="24"/>
      <c r="B385" s="22"/>
    </row>
    <row r="386" spans="1:2" ht="18" x14ac:dyDescent="0.25">
      <c r="A386" s="24"/>
      <c r="B386" s="22"/>
    </row>
    <row r="387" spans="1:2" ht="18" x14ac:dyDescent="0.25">
      <c r="A387" s="24"/>
      <c r="B387" s="22"/>
    </row>
    <row r="388" spans="1:2" ht="18" x14ac:dyDescent="0.25">
      <c r="A388" s="24"/>
      <c r="B388" s="22"/>
    </row>
    <row r="389" spans="1:2" ht="18" x14ac:dyDescent="0.25">
      <c r="A389" s="24"/>
      <c r="B389" s="22"/>
    </row>
    <row r="390" spans="1:2" ht="18" x14ac:dyDescent="0.25">
      <c r="A390" s="24"/>
      <c r="B390" s="22"/>
    </row>
    <row r="391" spans="1:2" ht="18" x14ac:dyDescent="0.25">
      <c r="A391" s="24"/>
      <c r="B391" s="22"/>
    </row>
    <row r="392" spans="1:2" ht="18" x14ac:dyDescent="0.25">
      <c r="A392" s="24"/>
      <c r="B392" s="22"/>
    </row>
    <row r="393" spans="1:2" ht="18" x14ac:dyDescent="0.25">
      <c r="A393" s="24"/>
      <c r="B393" s="22"/>
    </row>
    <row r="394" spans="1:2" ht="18" x14ac:dyDescent="0.25">
      <c r="A394" s="24"/>
      <c r="B394" s="22"/>
    </row>
    <row r="395" spans="1:2" ht="18" x14ac:dyDescent="0.25">
      <c r="A395" s="24"/>
      <c r="B395" s="22"/>
    </row>
    <row r="396" spans="1:2" ht="18" x14ac:dyDescent="0.25">
      <c r="A396" s="24"/>
      <c r="B396" s="22"/>
    </row>
    <row r="397" spans="1:2" ht="18" x14ac:dyDescent="0.25">
      <c r="A397" s="24"/>
      <c r="B397" s="22"/>
    </row>
    <row r="398" spans="1:2" ht="18" x14ac:dyDescent="0.25">
      <c r="A398" s="24"/>
      <c r="B398" s="22"/>
    </row>
    <row r="399" spans="1:2" ht="18" x14ac:dyDescent="0.25">
      <c r="A399" s="24"/>
      <c r="B399" s="22"/>
    </row>
    <row r="400" spans="1:2" ht="18" x14ac:dyDescent="0.25">
      <c r="A400" s="24"/>
      <c r="B400" s="22"/>
    </row>
    <row r="401" spans="1:2" ht="18" x14ac:dyDescent="0.25">
      <c r="A401" s="24"/>
      <c r="B401" s="22"/>
    </row>
    <row r="402" spans="1:2" ht="18" x14ac:dyDescent="0.25">
      <c r="A402" s="24"/>
      <c r="B402" s="22"/>
    </row>
    <row r="403" spans="1:2" ht="18" x14ac:dyDescent="0.25">
      <c r="A403" s="24"/>
      <c r="B403" s="22"/>
    </row>
    <row r="404" spans="1:2" ht="18" x14ac:dyDescent="0.25">
      <c r="A404" s="24"/>
      <c r="B404" s="22"/>
    </row>
    <row r="405" spans="1:2" ht="18" x14ac:dyDescent="0.25">
      <c r="A405" s="24"/>
      <c r="B405" s="22"/>
    </row>
    <row r="406" spans="1:2" ht="18" x14ac:dyDescent="0.25">
      <c r="A406" s="24"/>
      <c r="B406" s="22"/>
    </row>
    <row r="407" spans="1:2" ht="18" x14ac:dyDescent="0.25">
      <c r="A407" s="24"/>
      <c r="B407" s="22"/>
    </row>
    <row r="408" spans="1:2" ht="18" x14ac:dyDescent="0.25">
      <c r="A408" s="24"/>
      <c r="B408" s="22"/>
    </row>
    <row r="409" spans="1:2" ht="18" x14ac:dyDescent="0.25">
      <c r="A409" s="24"/>
      <c r="B409" s="22"/>
    </row>
    <row r="410" spans="1:2" ht="18" x14ac:dyDescent="0.25">
      <c r="A410" s="24"/>
      <c r="B410" s="22"/>
    </row>
    <row r="411" spans="1:2" ht="18" x14ac:dyDescent="0.25">
      <c r="A411" s="24"/>
      <c r="B411" s="22"/>
    </row>
    <row r="412" spans="1:2" ht="18" x14ac:dyDescent="0.25">
      <c r="A412" s="24"/>
      <c r="B412" s="22"/>
    </row>
    <row r="413" spans="1:2" ht="18" x14ac:dyDescent="0.25">
      <c r="A413" s="24"/>
      <c r="B413" s="22"/>
    </row>
    <row r="414" spans="1:2" ht="18" x14ac:dyDescent="0.25">
      <c r="A414" s="24"/>
      <c r="B414" s="22"/>
    </row>
    <row r="415" spans="1:2" ht="18" x14ac:dyDescent="0.25">
      <c r="A415" s="24"/>
      <c r="B415" s="22"/>
    </row>
    <row r="416" spans="1:2" ht="18" x14ac:dyDescent="0.25">
      <c r="A416" s="24"/>
      <c r="B416" s="22"/>
    </row>
    <row r="417" spans="1:2" ht="18" x14ac:dyDescent="0.25">
      <c r="A417" s="24"/>
      <c r="B417" s="22"/>
    </row>
    <row r="418" spans="1:2" ht="18" x14ac:dyDescent="0.25">
      <c r="A418" s="24"/>
      <c r="B418" s="22"/>
    </row>
    <row r="419" spans="1:2" ht="18" x14ac:dyDescent="0.25">
      <c r="A419" s="24"/>
      <c r="B419" s="22"/>
    </row>
    <row r="420" spans="1:2" ht="18" x14ac:dyDescent="0.25">
      <c r="A420" s="24"/>
      <c r="B420" s="22"/>
    </row>
    <row r="421" spans="1:2" ht="18" x14ac:dyDescent="0.25">
      <c r="A421" s="24"/>
      <c r="B421" s="22"/>
    </row>
    <row r="422" spans="1:2" ht="18" x14ac:dyDescent="0.25">
      <c r="A422" s="24"/>
      <c r="B422" s="22"/>
    </row>
    <row r="423" spans="1:2" ht="18" x14ac:dyDescent="0.25">
      <c r="A423" s="24"/>
      <c r="B423" s="22"/>
    </row>
    <row r="424" spans="1:2" ht="18" x14ac:dyDescent="0.25">
      <c r="A424" s="24"/>
      <c r="B424" s="22"/>
    </row>
    <row r="425" spans="1:2" ht="18" x14ac:dyDescent="0.25">
      <c r="A425" s="24"/>
      <c r="B425" s="22"/>
    </row>
    <row r="426" spans="1:2" ht="18" x14ac:dyDescent="0.25">
      <c r="A426" s="24"/>
      <c r="B426" s="22"/>
    </row>
    <row r="427" spans="1:2" ht="18" x14ac:dyDescent="0.25">
      <c r="A427" s="24"/>
      <c r="B427" s="22"/>
    </row>
    <row r="428" spans="1:2" ht="18" x14ac:dyDescent="0.25">
      <c r="A428" s="24"/>
      <c r="B428" s="22"/>
    </row>
    <row r="429" spans="1:2" ht="18" x14ac:dyDescent="0.25">
      <c r="A429" s="24"/>
      <c r="B429" s="22"/>
    </row>
    <row r="430" spans="1:2" ht="18" x14ac:dyDescent="0.25">
      <c r="A430" s="24"/>
      <c r="B430" s="22"/>
    </row>
    <row r="431" spans="1:2" ht="18" x14ac:dyDescent="0.25">
      <c r="A431" s="24"/>
      <c r="B431" s="22"/>
    </row>
    <row r="432" spans="1:2" ht="18" x14ac:dyDescent="0.25">
      <c r="A432" s="24"/>
      <c r="B432" s="22"/>
    </row>
    <row r="433" spans="1:2" ht="18" x14ac:dyDescent="0.25">
      <c r="A433" s="24"/>
      <c r="B433" s="22"/>
    </row>
    <row r="434" spans="1:2" ht="18" x14ac:dyDescent="0.25">
      <c r="A434" s="24"/>
      <c r="B434" s="22"/>
    </row>
    <row r="435" spans="1:2" ht="18" x14ac:dyDescent="0.25">
      <c r="A435" s="24"/>
      <c r="B435" s="22"/>
    </row>
    <row r="436" spans="1:2" ht="18" x14ac:dyDescent="0.25">
      <c r="A436" s="24"/>
      <c r="B436" s="22"/>
    </row>
    <row r="437" spans="1:2" ht="18" x14ac:dyDescent="0.25">
      <c r="A437" s="24"/>
      <c r="B437" s="22"/>
    </row>
    <row r="438" spans="1:2" ht="18" x14ac:dyDescent="0.25">
      <c r="A438" s="24"/>
      <c r="B438" s="22"/>
    </row>
    <row r="439" spans="1:2" ht="18" x14ac:dyDescent="0.25">
      <c r="A439" s="24"/>
      <c r="B439" s="22"/>
    </row>
    <row r="440" spans="1:2" ht="18" x14ac:dyDescent="0.25">
      <c r="A440" s="24"/>
      <c r="B440" s="22"/>
    </row>
    <row r="441" spans="1:2" ht="18" x14ac:dyDescent="0.25">
      <c r="A441" s="24"/>
      <c r="B441" s="22"/>
    </row>
    <row r="442" spans="1:2" ht="18" x14ac:dyDescent="0.25">
      <c r="A442" s="24"/>
      <c r="B442" s="22"/>
    </row>
    <row r="443" spans="1:2" ht="18" x14ac:dyDescent="0.25">
      <c r="A443" s="24"/>
      <c r="B443" s="22"/>
    </row>
    <row r="444" spans="1:2" ht="18" x14ac:dyDescent="0.25">
      <c r="A444" s="24"/>
      <c r="B444" s="22"/>
    </row>
    <row r="445" spans="1:2" ht="18" x14ac:dyDescent="0.25">
      <c r="A445" s="24"/>
      <c r="B445" s="22"/>
    </row>
    <row r="446" spans="1:2" ht="18" x14ac:dyDescent="0.25">
      <c r="A446" s="24"/>
      <c r="B446" s="22"/>
    </row>
    <row r="447" spans="1:2" ht="18" x14ac:dyDescent="0.25">
      <c r="A447" s="24"/>
      <c r="B447" s="22"/>
    </row>
    <row r="448" spans="1:2" ht="18" x14ac:dyDescent="0.25">
      <c r="A448" s="24"/>
      <c r="B448" s="22"/>
    </row>
    <row r="449" spans="1:2" ht="18" x14ac:dyDescent="0.25">
      <c r="A449" s="24"/>
      <c r="B449" s="22"/>
    </row>
    <row r="450" spans="1:2" ht="18" x14ac:dyDescent="0.25">
      <c r="A450" s="24"/>
      <c r="B450" s="22"/>
    </row>
    <row r="451" spans="1:2" ht="18" x14ac:dyDescent="0.25">
      <c r="A451" s="24"/>
      <c r="B451" s="22"/>
    </row>
    <row r="452" spans="1:2" ht="18" x14ac:dyDescent="0.25">
      <c r="A452" s="24"/>
      <c r="B452" s="22"/>
    </row>
    <row r="453" spans="1:2" ht="18" x14ac:dyDescent="0.25">
      <c r="A453" s="24"/>
      <c r="B453" s="22"/>
    </row>
    <row r="454" spans="1:2" ht="18" x14ac:dyDescent="0.25">
      <c r="A454" s="24"/>
      <c r="B454" s="22"/>
    </row>
    <row r="455" spans="1:2" ht="18" x14ac:dyDescent="0.25">
      <c r="A455" s="24"/>
      <c r="B455" s="22"/>
    </row>
    <row r="456" spans="1:2" ht="18" x14ac:dyDescent="0.25">
      <c r="A456" s="24"/>
      <c r="B456" s="22"/>
    </row>
    <row r="457" spans="1:2" ht="18" x14ac:dyDescent="0.25">
      <c r="A457" s="24"/>
      <c r="B457" s="22"/>
    </row>
    <row r="458" spans="1:2" ht="18" x14ac:dyDescent="0.25">
      <c r="A458" s="24"/>
      <c r="B458" s="22"/>
    </row>
    <row r="459" spans="1:2" ht="18" x14ac:dyDescent="0.25">
      <c r="A459" s="24"/>
      <c r="B459" s="22"/>
    </row>
    <row r="460" spans="1:2" ht="18" x14ac:dyDescent="0.25">
      <c r="A460" s="24"/>
      <c r="B460" s="22"/>
    </row>
    <row r="461" spans="1:2" ht="18" x14ac:dyDescent="0.25">
      <c r="A461" s="24"/>
      <c r="B461" s="22"/>
    </row>
    <row r="462" spans="1:2" ht="18" x14ac:dyDescent="0.25">
      <c r="A462" s="24"/>
      <c r="B462" s="22"/>
    </row>
    <row r="463" spans="1:2" ht="18" x14ac:dyDescent="0.25">
      <c r="A463" s="24"/>
      <c r="B463" s="22"/>
    </row>
    <row r="464" spans="1:2" ht="18" x14ac:dyDescent="0.25">
      <c r="A464" s="24"/>
      <c r="B464" s="22"/>
    </row>
    <row r="465" spans="1:2" ht="18" x14ac:dyDescent="0.25">
      <c r="A465" s="24"/>
      <c r="B465" s="22"/>
    </row>
    <row r="466" spans="1:2" ht="18" x14ac:dyDescent="0.25">
      <c r="A466" s="24"/>
      <c r="B466" s="22"/>
    </row>
    <row r="467" spans="1:2" ht="18" x14ac:dyDescent="0.25">
      <c r="A467" s="24"/>
      <c r="B467" s="22"/>
    </row>
    <row r="468" spans="1:2" ht="18" x14ac:dyDescent="0.25">
      <c r="A468" s="24"/>
      <c r="B468" s="22"/>
    </row>
    <row r="469" spans="1:2" ht="18" x14ac:dyDescent="0.25">
      <c r="A469" s="24"/>
      <c r="B469" s="22"/>
    </row>
    <row r="470" spans="1:2" ht="18" x14ac:dyDescent="0.25">
      <c r="A470" s="24"/>
      <c r="B470" s="22"/>
    </row>
    <row r="471" spans="1:2" ht="18" x14ac:dyDescent="0.25">
      <c r="A471" s="24"/>
      <c r="B471" s="22"/>
    </row>
    <row r="472" spans="1:2" ht="18" x14ac:dyDescent="0.25">
      <c r="A472" s="24"/>
      <c r="B472" s="22"/>
    </row>
    <row r="473" spans="1:2" ht="18" x14ac:dyDescent="0.25">
      <c r="A473" s="24"/>
      <c r="B473" s="22"/>
    </row>
    <row r="474" spans="1:2" ht="18" x14ac:dyDescent="0.25">
      <c r="A474" s="24"/>
      <c r="B474" s="22"/>
    </row>
    <row r="475" spans="1:2" ht="18" x14ac:dyDescent="0.25">
      <c r="A475" s="24"/>
      <c r="B475" s="22"/>
    </row>
    <row r="476" spans="1:2" ht="18" x14ac:dyDescent="0.25">
      <c r="A476" s="24"/>
      <c r="B476" s="22"/>
    </row>
    <row r="477" spans="1:2" ht="18" x14ac:dyDescent="0.25">
      <c r="A477" s="24"/>
      <c r="B477" s="22"/>
    </row>
    <row r="478" spans="1:2" ht="18" x14ac:dyDescent="0.25">
      <c r="A478" s="24"/>
      <c r="B478" s="22"/>
    </row>
    <row r="479" spans="1:2" ht="18" x14ac:dyDescent="0.25">
      <c r="A479" s="24"/>
      <c r="B479" s="22"/>
    </row>
    <row r="480" spans="1:2" ht="18" x14ac:dyDescent="0.25">
      <c r="A480" s="24"/>
      <c r="B480" s="22"/>
    </row>
    <row r="481" spans="1:2" ht="18" x14ac:dyDescent="0.25">
      <c r="A481" s="24"/>
      <c r="B481" s="22"/>
    </row>
    <row r="482" spans="1:2" ht="18" x14ac:dyDescent="0.25">
      <c r="A482" s="24"/>
      <c r="B482" s="22"/>
    </row>
    <row r="483" spans="1:2" ht="18" x14ac:dyDescent="0.25">
      <c r="A483" s="24"/>
      <c r="B483" s="22"/>
    </row>
    <row r="484" spans="1:2" ht="18" x14ac:dyDescent="0.25">
      <c r="A484" s="24"/>
      <c r="B484" s="22"/>
    </row>
    <row r="485" spans="1:2" ht="18" x14ac:dyDescent="0.25">
      <c r="A485" s="24"/>
      <c r="B485" s="22"/>
    </row>
    <row r="486" spans="1:2" ht="18" x14ac:dyDescent="0.25">
      <c r="A486" s="24"/>
      <c r="B486" s="22"/>
    </row>
    <row r="487" spans="1:2" ht="18" x14ac:dyDescent="0.25">
      <c r="A487" s="24"/>
      <c r="B487" s="22"/>
    </row>
    <row r="488" spans="1:2" ht="18" x14ac:dyDescent="0.25">
      <c r="A488" s="24"/>
      <c r="B488" s="22"/>
    </row>
    <row r="489" spans="1:2" ht="18" x14ac:dyDescent="0.25">
      <c r="A489" s="24"/>
      <c r="B489" s="22"/>
    </row>
    <row r="490" spans="1:2" ht="18" x14ac:dyDescent="0.25">
      <c r="A490" s="24"/>
      <c r="B490" s="22"/>
    </row>
    <row r="491" spans="1:2" ht="18" x14ac:dyDescent="0.25">
      <c r="A491" s="24"/>
      <c r="B491" s="22"/>
    </row>
    <row r="492" spans="1:2" ht="18" x14ac:dyDescent="0.25">
      <c r="A492" s="24"/>
      <c r="B492" s="22"/>
    </row>
    <row r="493" spans="1:2" ht="18" x14ac:dyDescent="0.25">
      <c r="A493" s="24"/>
      <c r="B493" s="22"/>
    </row>
    <row r="494" spans="1:2" ht="18" x14ac:dyDescent="0.25">
      <c r="A494" s="24"/>
      <c r="B494" s="22"/>
    </row>
    <row r="495" spans="1:2" ht="18" x14ac:dyDescent="0.25">
      <c r="A495" s="24"/>
      <c r="B495" s="22"/>
    </row>
    <row r="496" spans="1:2" ht="18" x14ac:dyDescent="0.25">
      <c r="A496" s="24"/>
      <c r="B496" s="22"/>
    </row>
    <row r="497" spans="1:2" ht="18" x14ac:dyDescent="0.25">
      <c r="A497" s="24"/>
      <c r="B497" s="22"/>
    </row>
    <row r="498" spans="1:2" ht="18" x14ac:dyDescent="0.25">
      <c r="A498" s="24"/>
      <c r="B498" s="22"/>
    </row>
    <row r="499" spans="1:2" ht="18" x14ac:dyDescent="0.25">
      <c r="A499" s="24"/>
      <c r="B499" s="22"/>
    </row>
    <row r="500" spans="1:2" ht="18" x14ac:dyDescent="0.25">
      <c r="A500" s="24"/>
      <c r="B500" s="22"/>
    </row>
    <row r="501" spans="1:2" ht="18" x14ac:dyDescent="0.25">
      <c r="A501" s="24"/>
      <c r="B501" s="22"/>
    </row>
    <row r="502" spans="1:2" ht="18" x14ac:dyDescent="0.25">
      <c r="A502" s="24"/>
      <c r="B502" s="22"/>
    </row>
    <row r="503" spans="1:2" ht="18" x14ac:dyDescent="0.25">
      <c r="A503" s="24"/>
      <c r="B503" s="22"/>
    </row>
    <row r="504" spans="1:2" ht="18" x14ac:dyDescent="0.25">
      <c r="A504" s="24"/>
      <c r="B504" s="22"/>
    </row>
    <row r="505" spans="1:2" ht="18" x14ac:dyDescent="0.25">
      <c r="A505" s="24"/>
      <c r="B505" s="22"/>
    </row>
    <row r="506" spans="1:2" ht="18" x14ac:dyDescent="0.25">
      <c r="A506" s="24"/>
      <c r="B506" s="22"/>
    </row>
    <row r="507" spans="1:2" ht="18" x14ac:dyDescent="0.25">
      <c r="A507" s="24"/>
      <c r="B507" s="22"/>
    </row>
    <row r="508" spans="1:2" ht="18" x14ac:dyDescent="0.25">
      <c r="A508" s="24"/>
      <c r="B508" s="22"/>
    </row>
    <row r="509" spans="1:2" ht="18" x14ac:dyDescent="0.25">
      <c r="A509" s="24"/>
      <c r="B509" s="22"/>
    </row>
    <row r="510" spans="1:2" ht="18" x14ac:dyDescent="0.25">
      <c r="A510" s="24"/>
      <c r="B510" s="22"/>
    </row>
    <row r="511" spans="1:2" ht="18" x14ac:dyDescent="0.25">
      <c r="A511" s="24"/>
      <c r="B511" s="22"/>
    </row>
    <row r="512" spans="1:2" ht="18" x14ac:dyDescent="0.25">
      <c r="A512" s="24"/>
      <c r="B512" s="22"/>
    </row>
    <row r="513" spans="1:2" ht="18" x14ac:dyDescent="0.25">
      <c r="A513" s="24"/>
      <c r="B513" s="22"/>
    </row>
    <row r="514" spans="1:2" ht="18" x14ac:dyDescent="0.25">
      <c r="A514" s="24"/>
      <c r="B514" s="22"/>
    </row>
    <row r="515" spans="1:2" ht="18" x14ac:dyDescent="0.25">
      <c r="A515" s="24"/>
      <c r="B515" s="22"/>
    </row>
    <row r="516" spans="1:2" ht="18" x14ac:dyDescent="0.25">
      <c r="A516" s="24"/>
      <c r="B516" s="22"/>
    </row>
    <row r="517" spans="1:2" ht="18" x14ac:dyDescent="0.25">
      <c r="A517" s="24"/>
      <c r="B517" s="22"/>
    </row>
    <row r="518" spans="1:2" ht="18" x14ac:dyDescent="0.25">
      <c r="A518" s="24"/>
      <c r="B518" s="22"/>
    </row>
    <row r="519" spans="1:2" ht="18" x14ac:dyDescent="0.25">
      <c r="A519" s="24"/>
      <c r="B519" s="22"/>
    </row>
    <row r="520" spans="1:2" ht="18" x14ac:dyDescent="0.25">
      <c r="A520" s="24"/>
      <c r="B520" s="22"/>
    </row>
    <row r="521" spans="1:2" ht="18" x14ac:dyDescent="0.25">
      <c r="A521" s="24"/>
      <c r="B521" s="22"/>
    </row>
    <row r="522" spans="1:2" ht="18" x14ac:dyDescent="0.25">
      <c r="A522" s="24"/>
      <c r="B522" s="22"/>
    </row>
    <row r="523" spans="1:2" ht="18" x14ac:dyDescent="0.25">
      <c r="A523" s="24"/>
      <c r="B523" s="22"/>
    </row>
    <row r="524" spans="1:2" ht="18" x14ac:dyDescent="0.25">
      <c r="A524" s="24"/>
      <c r="B524" s="22"/>
    </row>
    <row r="525" spans="1:2" ht="18" x14ac:dyDescent="0.25">
      <c r="A525" s="24"/>
      <c r="B525" s="22"/>
    </row>
    <row r="526" spans="1:2" ht="18" x14ac:dyDescent="0.25">
      <c r="A526" s="24"/>
      <c r="B526" s="22"/>
    </row>
    <row r="527" spans="1:2" ht="18" x14ac:dyDescent="0.25">
      <c r="A527" s="24"/>
      <c r="B527" s="22"/>
    </row>
    <row r="528" spans="1:2" ht="18" x14ac:dyDescent="0.25">
      <c r="A528" s="24"/>
      <c r="B528" s="22"/>
    </row>
    <row r="529" spans="1:2" ht="18" x14ac:dyDescent="0.25">
      <c r="A529" s="24"/>
      <c r="B529" s="22"/>
    </row>
    <row r="530" spans="1:2" ht="18" x14ac:dyDescent="0.25">
      <c r="A530" s="24"/>
      <c r="B530" s="22"/>
    </row>
    <row r="531" spans="1:2" ht="18" x14ac:dyDescent="0.25">
      <c r="A531" s="24"/>
      <c r="B531" s="22"/>
    </row>
    <row r="532" spans="1:2" ht="18" x14ac:dyDescent="0.25">
      <c r="A532" s="24"/>
      <c r="B532" s="22"/>
    </row>
    <row r="533" spans="1:2" ht="18" x14ac:dyDescent="0.25">
      <c r="A533" s="24"/>
      <c r="B533" s="22"/>
    </row>
    <row r="534" spans="1:2" ht="18" x14ac:dyDescent="0.25">
      <c r="A534" s="24"/>
      <c r="B534" s="22"/>
    </row>
    <row r="535" spans="1:2" ht="18" x14ac:dyDescent="0.25">
      <c r="A535" s="24"/>
      <c r="B535" s="22"/>
    </row>
    <row r="536" spans="1:2" ht="18" x14ac:dyDescent="0.25">
      <c r="A536" s="24"/>
      <c r="B536" s="22"/>
    </row>
    <row r="537" spans="1:2" ht="18" x14ac:dyDescent="0.25">
      <c r="A537" s="24"/>
      <c r="B537" s="22"/>
    </row>
    <row r="538" spans="1:2" ht="18" x14ac:dyDescent="0.25">
      <c r="A538" s="24"/>
      <c r="B538" s="22"/>
    </row>
    <row r="539" spans="1:2" ht="18" x14ac:dyDescent="0.25">
      <c r="A539" s="24"/>
      <c r="B539" s="22"/>
    </row>
    <row r="540" spans="1:2" ht="18" x14ac:dyDescent="0.25">
      <c r="A540" s="24"/>
      <c r="B540" s="22"/>
    </row>
    <row r="541" spans="1:2" ht="18" x14ac:dyDescent="0.25">
      <c r="A541" s="24"/>
      <c r="B541" s="22"/>
    </row>
    <row r="542" spans="1:2" ht="18" x14ac:dyDescent="0.25">
      <c r="A542" s="24"/>
      <c r="B542" s="22"/>
    </row>
    <row r="543" spans="1:2" ht="18" x14ac:dyDescent="0.25">
      <c r="A543" s="24"/>
      <c r="B543" s="22"/>
    </row>
    <row r="544" spans="1:2" ht="18" x14ac:dyDescent="0.25">
      <c r="A544" s="24"/>
      <c r="B544" s="22"/>
    </row>
    <row r="545" spans="1:2" ht="18" x14ac:dyDescent="0.25">
      <c r="A545" s="24"/>
      <c r="B545" s="22"/>
    </row>
    <row r="546" spans="1:2" ht="18" x14ac:dyDescent="0.25">
      <c r="A546" s="24"/>
      <c r="B546" s="22"/>
    </row>
    <row r="547" spans="1:2" ht="18" x14ac:dyDescent="0.25">
      <c r="A547" s="24"/>
      <c r="B547" s="22"/>
    </row>
    <row r="548" spans="1:2" ht="18" x14ac:dyDescent="0.25">
      <c r="A548" s="24"/>
      <c r="B548" s="22"/>
    </row>
    <row r="549" spans="1:2" ht="18" x14ac:dyDescent="0.25">
      <c r="A549" s="24"/>
      <c r="B549" s="22"/>
    </row>
    <row r="550" spans="1:2" ht="18" x14ac:dyDescent="0.25">
      <c r="A550" s="24"/>
      <c r="B550" s="22"/>
    </row>
    <row r="551" spans="1:2" ht="18" x14ac:dyDescent="0.25">
      <c r="A551" s="24"/>
      <c r="B551" s="22"/>
    </row>
    <row r="552" spans="1:2" ht="18" x14ac:dyDescent="0.25">
      <c r="A552" s="24"/>
      <c r="B552" s="22"/>
    </row>
    <row r="553" spans="1:2" ht="18" x14ac:dyDescent="0.25">
      <c r="A553" s="24"/>
      <c r="B553" s="22"/>
    </row>
    <row r="554" spans="1:2" ht="18" x14ac:dyDescent="0.25">
      <c r="A554" s="24"/>
      <c r="B554" s="22"/>
    </row>
    <row r="555" spans="1:2" ht="18" x14ac:dyDescent="0.25">
      <c r="A555" s="24"/>
      <c r="B555" s="22"/>
    </row>
    <row r="556" spans="1:2" ht="18" x14ac:dyDescent="0.25">
      <c r="A556" s="24"/>
      <c r="B556" s="22"/>
    </row>
    <row r="557" spans="1:2" ht="18" x14ac:dyDescent="0.25">
      <c r="A557" s="24"/>
      <c r="B557" s="22"/>
    </row>
    <row r="558" spans="1:2" ht="18" x14ac:dyDescent="0.25">
      <c r="A558" s="24"/>
      <c r="B558" s="22"/>
    </row>
    <row r="559" spans="1:2" ht="18" x14ac:dyDescent="0.25">
      <c r="A559" s="24"/>
      <c r="B559" s="22"/>
    </row>
    <row r="560" spans="1:2" ht="18" x14ac:dyDescent="0.25">
      <c r="A560" s="24"/>
      <c r="B560" s="22"/>
    </row>
    <row r="561" spans="1:2" ht="18" x14ac:dyDescent="0.25">
      <c r="A561" s="24"/>
      <c r="B561" s="22"/>
    </row>
    <row r="562" spans="1:2" ht="18" x14ac:dyDescent="0.25">
      <c r="A562" s="24"/>
      <c r="B562" s="22"/>
    </row>
    <row r="563" spans="1:2" ht="18" x14ac:dyDescent="0.25">
      <c r="A563" s="24"/>
      <c r="B563" s="22"/>
    </row>
    <row r="564" spans="1:2" ht="18" x14ac:dyDescent="0.25">
      <c r="A564" s="24"/>
      <c r="B564" s="22"/>
    </row>
    <row r="565" spans="1:2" ht="18" x14ac:dyDescent="0.25">
      <c r="A565" s="24"/>
      <c r="B565" s="22"/>
    </row>
    <row r="566" spans="1:2" ht="18" x14ac:dyDescent="0.25">
      <c r="A566" s="24"/>
      <c r="B566" s="22"/>
    </row>
    <row r="567" spans="1:2" ht="18" x14ac:dyDescent="0.25">
      <c r="A567" s="24"/>
      <c r="B567" s="22"/>
    </row>
    <row r="568" spans="1:2" ht="18" x14ac:dyDescent="0.25">
      <c r="A568" s="24"/>
      <c r="B568" s="22"/>
    </row>
    <row r="569" spans="1:2" ht="18" x14ac:dyDescent="0.25">
      <c r="A569" s="24"/>
      <c r="B569" s="22"/>
    </row>
    <row r="570" spans="1:2" ht="18" x14ac:dyDescent="0.25">
      <c r="A570" s="24"/>
      <c r="B570" s="22"/>
    </row>
    <row r="571" spans="1:2" ht="18" x14ac:dyDescent="0.25">
      <c r="A571" s="24"/>
      <c r="B571" s="22"/>
    </row>
    <row r="572" spans="1:2" ht="18" x14ac:dyDescent="0.25">
      <c r="A572" s="24"/>
      <c r="B572" s="22"/>
    </row>
    <row r="573" spans="1:2" ht="18" x14ac:dyDescent="0.25">
      <c r="A573" s="24"/>
      <c r="B573" s="22"/>
    </row>
    <row r="574" spans="1:2" ht="18" x14ac:dyDescent="0.25">
      <c r="A574" s="24"/>
      <c r="B574" s="22"/>
    </row>
    <row r="575" spans="1:2" ht="18" x14ac:dyDescent="0.25">
      <c r="A575" s="24"/>
      <c r="B575" s="22"/>
    </row>
    <row r="576" spans="1:2" ht="18" x14ac:dyDescent="0.25">
      <c r="A576" s="24"/>
      <c r="B576" s="22"/>
    </row>
    <row r="577" spans="1:2" ht="18" x14ac:dyDescent="0.25">
      <c r="A577" s="24"/>
      <c r="B577" s="22"/>
    </row>
    <row r="578" spans="1:2" ht="18" x14ac:dyDescent="0.25">
      <c r="A578" s="24"/>
      <c r="B578" s="22"/>
    </row>
    <row r="579" spans="1:2" ht="18" x14ac:dyDescent="0.25">
      <c r="A579" s="24"/>
      <c r="B579" s="22"/>
    </row>
    <row r="580" spans="1:2" ht="18" x14ac:dyDescent="0.25">
      <c r="A580" s="24"/>
      <c r="B580" s="22"/>
    </row>
    <row r="581" spans="1:2" ht="18" x14ac:dyDescent="0.25">
      <c r="A581" s="24"/>
      <c r="B581" s="22"/>
    </row>
    <row r="582" spans="1:2" ht="18" x14ac:dyDescent="0.25">
      <c r="A582" s="24"/>
      <c r="B582" s="22"/>
    </row>
    <row r="583" spans="1:2" ht="18" x14ac:dyDescent="0.25">
      <c r="A583" s="24"/>
      <c r="B583" s="22"/>
    </row>
    <row r="584" spans="1:2" ht="18" x14ac:dyDescent="0.25">
      <c r="A584" s="24"/>
      <c r="B584" s="22"/>
    </row>
    <row r="585" spans="1:2" ht="18" x14ac:dyDescent="0.25">
      <c r="A585" s="24"/>
      <c r="B585" s="22"/>
    </row>
    <row r="586" spans="1:2" ht="18" x14ac:dyDescent="0.25">
      <c r="A586" s="24"/>
      <c r="B586" s="22"/>
    </row>
    <row r="587" spans="1:2" ht="18" x14ac:dyDescent="0.25">
      <c r="A587" s="24"/>
      <c r="B587" s="22"/>
    </row>
    <row r="588" spans="1:2" ht="18" x14ac:dyDescent="0.25">
      <c r="A588" s="24"/>
      <c r="B588" s="22"/>
    </row>
    <row r="589" spans="1:2" ht="18" x14ac:dyDescent="0.25">
      <c r="A589" s="24"/>
      <c r="B589" s="22"/>
    </row>
    <row r="590" spans="1:2" ht="18" x14ac:dyDescent="0.25">
      <c r="A590" s="24"/>
      <c r="B590" s="22"/>
    </row>
    <row r="591" spans="1:2" ht="18" x14ac:dyDescent="0.25">
      <c r="A591" s="24"/>
      <c r="B591" s="22"/>
    </row>
    <row r="592" spans="1:2" ht="18" x14ac:dyDescent="0.25">
      <c r="A592" s="24"/>
      <c r="B592" s="22"/>
    </row>
    <row r="593" spans="1:2" ht="18" x14ac:dyDescent="0.25">
      <c r="A593" s="24"/>
      <c r="B593" s="22"/>
    </row>
    <row r="594" spans="1:2" ht="18" x14ac:dyDescent="0.25">
      <c r="A594" s="24"/>
      <c r="B594" s="22"/>
    </row>
    <row r="595" spans="1:2" ht="18" x14ac:dyDescent="0.25">
      <c r="A595" s="24"/>
      <c r="B595" s="22"/>
    </row>
    <row r="596" spans="1:2" ht="18" x14ac:dyDescent="0.25">
      <c r="A596" s="24"/>
      <c r="B596" s="22"/>
    </row>
    <row r="597" spans="1:2" ht="18" x14ac:dyDescent="0.25">
      <c r="A597" s="24"/>
      <c r="B597" s="22"/>
    </row>
    <row r="598" spans="1:2" ht="18" x14ac:dyDescent="0.25">
      <c r="A598" s="24"/>
      <c r="B598" s="22"/>
    </row>
    <row r="599" spans="1:2" ht="18" x14ac:dyDescent="0.25">
      <c r="A599" s="24"/>
      <c r="B599" s="22"/>
    </row>
    <row r="600" spans="1:2" ht="18" x14ac:dyDescent="0.25">
      <c r="A600" s="24"/>
      <c r="B600" s="22"/>
    </row>
    <row r="601" spans="1:2" ht="18" x14ac:dyDescent="0.25">
      <c r="A601" s="24"/>
      <c r="B601" s="22"/>
    </row>
    <row r="602" spans="1:2" ht="18" x14ac:dyDescent="0.25">
      <c r="A602" s="24"/>
      <c r="B602" s="22"/>
    </row>
    <row r="603" spans="1:2" ht="18" x14ac:dyDescent="0.25">
      <c r="A603" s="24"/>
      <c r="B603" s="22"/>
    </row>
    <row r="604" spans="1:2" ht="18" x14ac:dyDescent="0.25">
      <c r="A604" s="24"/>
      <c r="B604" s="22"/>
    </row>
    <row r="605" spans="1:2" ht="18" x14ac:dyDescent="0.25">
      <c r="A605" s="24"/>
      <c r="B605" s="22"/>
    </row>
    <row r="606" spans="1:2" ht="18" x14ac:dyDescent="0.25">
      <c r="A606" s="24"/>
      <c r="B606" s="22"/>
    </row>
    <row r="607" spans="1:2" ht="18" x14ac:dyDescent="0.25">
      <c r="A607" s="24"/>
      <c r="B607" s="22"/>
    </row>
    <row r="608" spans="1:2" ht="18" x14ac:dyDescent="0.25">
      <c r="A608" s="24"/>
      <c r="B608" s="22"/>
    </row>
    <row r="609" spans="1:2" ht="18" x14ac:dyDescent="0.25">
      <c r="A609" s="24"/>
      <c r="B609" s="22"/>
    </row>
    <row r="610" spans="1:2" ht="18" x14ac:dyDescent="0.25">
      <c r="A610" s="24"/>
      <c r="B610" s="22"/>
    </row>
    <row r="611" spans="1:2" ht="18" x14ac:dyDescent="0.25">
      <c r="A611" s="24"/>
      <c r="B611" s="22"/>
    </row>
    <row r="612" spans="1:2" ht="18" x14ac:dyDescent="0.25">
      <c r="A612" s="24"/>
      <c r="B612" s="22"/>
    </row>
    <row r="613" spans="1:2" ht="18" x14ac:dyDescent="0.25">
      <c r="A613" s="24"/>
      <c r="B613" s="22"/>
    </row>
    <row r="614" spans="1:2" ht="18" x14ac:dyDescent="0.25">
      <c r="A614" s="24"/>
      <c r="B614" s="22"/>
    </row>
    <row r="615" spans="1:2" ht="18" x14ac:dyDescent="0.25">
      <c r="A615" s="24"/>
      <c r="B615" s="22"/>
    </row>
    <row r="616" spans="1:2" ht="18" x14ac:dyDescent="0.25">
      <c r="A616" s="24"/>
      <c r="B616" s="22"/>
    </row>
    <row r="617" spans="1:2" ht="18" x14ac:dyDescent="0.25">
      <c r="A617" s="24"/>
      <c r="B617" s="22"/>
    </row>
    <row r="618" spans="1:2" ht="18" x14ac:dyDescent="0.25">
      <c r="A618" s="24"/>
      <c r="B618" s="22"/>
    </row>
    <row r="619" spans="1:2" ht="18" x14ac:dyDescent="0.25">
      <c r="A619" s="24"/>
      <c r="B619" s="22"/>
    </row>
    <row r="620" spans="1:2" ht="18" x14ac:dyDescent="0.25">
      <c r="A620" s="24"/>
      <c r="B620" s="22"/>
    </row>
    <row r="621" spans="1:2" ht="18" x14ac:dyDescent="0.25">
      <c r="A621" s="24"/>
      <c r="B621" s="22"/>
    </row>
    <row r="622" spans="1:2" ht="18" x14ac:dyDescent="0.25">
      <c r="A622" s="24"/>
      <c r="B622" s="22"/>
    </row>
    <row r="623" spans="1:2" ht="18" x14ac:dyDescent="0.25">
      <c r="A623" s="24"/>
      <c r="B623" s="22"/>
    </row>
    <row r="624" spans="1:2" ht="18" x14ac:dyDescent="0.25">
      <c r="A624" s="24"/>
      <c r="B624" s="22"/>
    </row>
    <row r="625" spans="1:2" ht="18" x14ac:dyDescent="0.25">
      <c r="A625" s="24"/>
      <c r="B625" s="22"/>
    </row>
    <row r="626" spans="1:2" ht="18" x14ac:dyDescent="0.25">
      <c r="A626" s="24"/>
      <c r="B626" s="22"/>
    </row>
    <row r="627" spans="1:2" ht="18" x14ac:dyDescent="0.25">
      <c r="A627" s="24"/>
      <c r="B627" s="22"/>
    </row>
    <row r="628" spans="1:2" ht="18" x14ac:dyDescent="0.25">
      <c r="A628" s="24"/>
      <c r="B628" s="22"/>
    </row>
    <row r="629" spans="1:2" ht="18" x14ac:dyDescent="0.25">
      <c r="A629" s="24"/>
      <c r="B629" s="22"/>
    </row>
    <row r="630" spans="1:2" ht="18" x14ac:dyDescent="0.25">
      <c r="A630" s="24"/>
      <c r="B630" s="22"/>
    </row>
    <row r="631" spans="1:2" ht="18" x14ac:dyDescent="0.25">
      <c r="A631" s="24"/>
      <c r="B631" s="22"/>
    </row>
    <row r="632" spans="1:2" ht="18" x14ac:dyDescent="0.25">
      <c r="A632" s="24"/>
      <c r="B632" s="22"/>
    </row>
    <row r="633" spans="1:2" ht="18" x14ac:dyDescent="0.25">
      <c r="A633" s="24"/>
      <c r="B633" s="22"/>
    </row>
    <row r="634" spans="1:2" ht="18" x14ac:dyDescent="0.25">
      <c r="A634" s="24"/>
      <c r="B634" s="22"/>
    </row>
    <row r="635" spans="1:2" ht="18" x14ac:dyDescent="0.25">
      <c r="A635" s="24"/>
      <c r="B635" s="22"/>
    </row>
    <row r="636" spans="1:2" ht="18" x14ac:dyDescent="0.25">
      <c r="A636" s="24"/>
      <c r="B636" s="22"/>
    </row>
    <row r="637" spans="1:2" ht="18" x14ac:dyDescent="0.25">
      <c r="A637" s="24"/>
      <c r="B637" s="22"/>
    </row>
    <row r="638" spans="1:2" ht="18" x14ac:dyDescent="0.25">
      <c r="A638" s="24"/>
      <c r="B638" s="22"/>
    </row>
    <row r="639" spans="1:2" ht="18" x14ac:dyDescent="0.25">
      <c r="A639" s="24"/>
      <c r="B639" s="22"/>
    </row>
    <row r="640" spans="1:2" ht="18" x14ac:dyDescent="0.25">
      <c r="A640" s="24"/>
      <c r="B640" s="22"/>
    </row>
    <row r="641" spans="1:2" ht="18" x14ac:dyDescent="0.25">
      <c r="A641" s="24"/>
      <c r="B641" s="22"/>
    </row>
    <row r="642" spans="1:2" ht="18" x14ac:dyDescent="0.25">
      <c r="A642" s="24"/>
      <c r="B642" s="22"/>
    </row>
    <row r="643" spans="1:2" ht="18" x14ac:dyDescent="0.25">
      <c r="A643" s="24"/>
      <c r="B643" s="22"/>
    </row>
    <row r="644" spans="1:2" ht="18" x14ac:dyDescent="0.25">
      <c r="A644" s="24"/>
      <c r="B644" s="22"/>
    </row>
    <row r="645" spans="1:2" ht="18" x14ac:dyDescent="0.25">
      <c r="A645" s="24"/>
      <c r="B645" s="22"/>
    </row>
    <row r="646" spans="1:2" ht="18" x14ac:dyDescent="0.25">
      <c r="A646" s="24"/>
      <c r="B646" s="22"/>
    </row>
    <row r="647" spans="1:2" ht="18" x14ac:dyDescent="0.25">
      <c r="A647" s="24"/>
      <c r="B647" s="22"/>
    </row>
    <row r="648" spans="1:2" ht="18" x14ac:dyDescent="0.25">
      <c r="A648" s="24"/>
      <c r="B648" s="22"/>
    </row>
    <row r="649" spans="1:2" ht="18" x14ac:dyDescent="0.25">
      <c r="A649" s="24"/>
      <c r="B649" s="22"/>
    </row>
    <row r="650" spans="1:2" ht="18" x14ac:dyDescent="0.25">
      <c r="A650" s="24"/>
      <c r="B650" s="22"/>
    </row>
    <row r="651" spans="1:2" ht="18" x14ac:dyDescent="0.25">
      <c r="A651" s="24"/>
      <c r="B651" s="22"/>
    </row>
    <row r="652" spans="1:2" ht="18" x14ac:dyDescent="0.25">
      <c r="A652" s="24"/>
      <c r="B652" s="22"/>
    </row>
    <row r="653" spans="1:2" ht="18" x14ac:dyDescent="0.25">
      <c r="A653" s="24"/>
      <c r="B653" s="22"/>
    </row>
    <row r="654" spans="1:2" ht="18" x14ac:dyDescent="0.25">
      <c r="A654" s="24"/>
      <c r="B654" s="22"/>
    </row>
    <row r="655" spans="1:2" ht="18" x14ac:dyDescent="0.25">
      <c r="A655" s="24"/>
      <c r="B655" s="22"/>
    </row>
    <row r="656" spans="1:2" ht="18" x14ac:dyDescent="0.25">
      <c r="A656" s="24"/>
      <c r="B656" s="22"/>
    </row>
    <row r="657" spans="1:2" ht="18" x14ac:dyDescent="0.25">
      <c r="A657" s="24"/>
      <c r="B657" s="22"/>
    </row>
    <row r="658" spans="1:2" ht="18" x14ac:dyDescent="0.25">
      <c r="A658" s="24"/>
      <c r="B658" s="22"/>
    </row>
    <row r="659" spans="1:2" ht="18" x14ac:dyDescent="0.25">
      <c r="A659" s="24"/>
      <c r="B659" s="22"/>
    </row>
    <row r="660" spans="1:2" ht="18" x14ac:dyDescent="0.25">
      <c r="A660" s="24"/>
      <c r="B660" s="22"/>
    </row>
    <row r="661" spans="1:2" ht="18" x14ac:dyDescent="0.25">
      <c r="A661" s="24"/>
      <c r="B661" s="22"/>
    </row>
    <row r="662" spans="1:2" ht="18" x14ac:dyDescent="0.25">
      <c r="A662" s="24"/>
      <c r="B662" s="22"/>
    </row>
    <row r="663" spans="1:2" ht="18" x14ac:dyDescent="0.25">
      <c r="A663" s="24"/>
      <c r="B663" s="22"/>
    </row>
    <row r="664" spans="1:2" ht="18" x14ac:dyDescent="0.25">
      <c r="A664" s="24"/>
      <c r="B664" s="22"/>
    </row>
    <row r="665" spans="1:2" ht="18" x14ac:dyDescent="0.25">
      <c r="A665" s="24"/>
      <c r="B665" s="22"/>
    </row>
    <row r="666" spans="1:2" ht="18" x14ac:dyDescent="0.25">
      <c r="A666" s="24"/>
      <c r="B666" s="22"/>
    </row>
    <row r="667" spans="1:2" ht="18" x14ac:dyDescent="0.25">
      <c r="A667" s="24"/>
      <c r="B667" s="22"/>
    </row>
    <row r="668" spans="1:2" ht="18" x14ac:dyDescent="0.25">
      <c r="A668" s="24"/>
      <c r="B668" s="22"/>
    </row>
    <row r="669" spans="1:2" ht="18" x14ac:dyDescent="0.25">
      <c r="A669" s="24"/>
      <c r="B669" s="22"/>
    </row>
    <row r="670" spans="1:2" ht="18" x14ac:dyDescent="0.25">
      <c r="A670" s="24"/>
      <c r="B670" s="22"/>
    </row>
    <row r="671" spans="1:2" ht="18" x14ac:dyDescent="0.25">
      <c r="A671" s="24"/>
      <c r="B671" s="22"/>
    </row>
    <row r="672" spans="1:2" ht="18" x14ac:dyDescent="0.25">
      <c r="A672" s="24"/>
      <c r="B672" s="22"/>
    </row>
    <row r="673" spans="1:2" ht="18" x14ac:dyDescent="0.25">
      <c r="A673" s="24"/>
      <c r="B673" s="22"/>
    </row>
    <row r="674" spans="1:2" ht="18" x14ac:dyDescent="0.25">
      <c r="A674" s="24"/>
      <c r="B674" s="22"/>
    </row>
    <row r="675" spans="1:2" ht="18" x14ac:dyDescent="0.25">
      <c r="A675" s="24"/>
      <c r="B675" s="22"/>
    </row>
    <row r="676" spans="1:2" ht="18" x14ac:dyDescent="0.25">
      <c r="A676" s="24"/>
      <c r="B676" s="22"/>
    </row>
    <row r="677" spans="1:2" ht="18" x14ac:dyDescent="0.25">
      <c r="A677" s="24"/>
      <c r="B677" s="22"/>
    </row>
    <row r="678" spans="1:2" ht="18" x14ac:dyDescent="0.25">
      <c r="A678" s="24"/>
      <c r="B678" s="22"/>
    </row>
    <row r="679" spans="1:2" ht="18" x14ac:dyDescent="0.25">
      <c r="A679" s="24"/>
      <c r="B679" s="22"/>
    </row>
    <row r="680" spans="1:2" ht="18" x14ac:dyDescent="0.25">
      <c r="A680" s="24"/>
      <c r="B680" s="22"/>
    </row>
    <row r="681" spans="1:2" ht="18" x14ac:dyDescent="0.25">
      <c r="A681" s="24"/>
      <c r="B681" s="22"/>
    </row>
    <row r="682" spans="1:2" ht="18" x14ac:dyDescent="0.25">
      <c r="A682" s="24"/>
      <c r="B682" s="22"/>
    </row>
    <row r="683" spans="1:2" ht="18" x14ac:dyDescent="0.25">
      <c r="A683" s="24"/>
      <c r="B683" s="22"/>
    </row>
    <row r="684" spans="1:2" ht="18" x14ac:dyDescent="0.25">
      <c r="A684" s="24"/>
      <c r="B684" s="22"/>
    </row>
    <row r="685" spans="1:2" ht="18" x14ac:dyDescent="0.25">
      <c r="A685" s="24"/>
      <c r="B685" s="22"/>
    </row>
    <row r="686" spans="1:2" ht="18" x14ac:dyDescent="0.25">
      <c r="A686" s="24"/>
      <c r="B686" s="22"/>
    </row>
    <row r="687" spans="1:2" ht="18" x14ac:dyDescent="0.25">
      <c r="A687" s="24"/>
      <c r="B687" s="22"/>
    </row>
    <row r="688" spans="1:2" ht="18" x14ac:dyDescent="0.25">
      <c r="A688" s="24"/>
      <c r="B688" s="22"/>
    </row>
    <row r="689" spans="1:2" ht="18" x14ac:dyDescent="0.25">
      <c r="A689" s="24"/>
      <c r="B689" s="22"/>
    </row>
    <row r="690" spans="1:2" ht="18" x14ac:dyDescent="0.25">
      <c r="A690" s="24"/>
      <c r="B690" s="22"/>
    </row>
    <row r="691" spans="1:2" ht="18" x14ac:dyDescent="0.25">
      <c r="A691" s="24"/>
      <c r="B691" s="22"/>
    </row>
    <row r="692" spans="1:2" ht="18" x14ac:dyDescent="0.25">
      <c r="A692" s="24"/>
      <c r="B692" s="22"/>
    </row>
    <row r="693" spans="1:2" ht="18" x14ac:dyDescent="0.25">
      <c r="A693" s="24"/>
      <c r="B693" s="22"/>
    </row>
    <row r="694" spans="1:2" ht="18" x14ac:dyDescent="0.25">
      <c r="A694" s="24"/>
      <c r="B694" s="22"/>
    </row>
    <row r="695" spans="1:2" ht="18" x14ac:dyDescent="0.25">
      <c r="A695" s="24"/>
      <c r="B695" s="22"/>
    </row>
    <row r="696" spans="1:2" ht="18" x14ac:dyDescent="0.25">
      <c r="A696" s="24"/>
      <c r="B696" s="22"/>
    </row>
    <row r="697" spans="1:2" ht="18" x14ac:dyDescent="0.25">
      <c r="A697" s="24"/>
      <c r="B697" s="22"/>
    </row>
    <row r="698" spans="1:2" ht="18" x14ac:dyDescent="0.25">
      <c r="A698" s="24"/>
      <c r="B698" s="22"/>
    </row>
    <row r="699" spans="1:2" ht="18" x14ac:dyDescent="0.25">
      <c r="A699" s="24"/>
      <c r="B699" s="22"/>
    </row>
    <row r="700" spans="1:2" ht="18" x14ac:dyDescent="0.25">
      <c r="A700" s="24"/>
      <c r="B700" s="22"/>
    </row>
    <row r="701" spans="1:2" ht="18" x14ac:dyDescent="0.25">
      <c r="A701" s="24"/>
      <c r="B701" s="22"/>
    </row>
    <row r="702" spans="1:2" ht="18" x14ac:dyDescent="0.25">
      <c r="A702" s="24"/>
      <c r="B702" s="22"/>
    </row>
    <row r="703" spans="1:2" ht="18" x14ac:dyDescent="0.25">
      <c r="A703" s="24"/>
      <c r="B703" s="22"/>
    </row>
    <row r="704" spans="1:2" ht="18" x14ac:dyDescent="0.25">
      <c r="A704" s="24"/>
      <c r="B704" s="22"/>
    </row>
    <row r="705" spans="1:2" ht="18" x14ac:dyDescent="0.25">
      <c r="A705" s="24"/>
      <c r="B705" s="22"/>
    </row>
    <row r="706" spans="1:2" ht="18" x14ac:dyDescent="0.25">
      <c r="A706" s="24"/>
      <c r="B706" s="22"/>
    </row>
    <row r="707" spans="1:2" ht="18" x14ac:dyDescent="0.25">
      <c r="A707" s="24"/>
      <c r="B707" s="22"/>
    </row>
    <row r="708" spans="1:2" ht="18" x14ac:dyDescent="0.25">
      <c r="A708" s="24"/>
      <c r="B708" s="22"/>
    </row>
    <row r="709" spans="1:2" ht="18" x14ac:dyDescent="0.25">
      <c r="A709" s="24"/>
      <c r="B709" s="22"/>
    </row>
    <row r="710" spans="1:2" ht="18" x14ac:dyDescent="0.25">
      <c r="A710" s="24"/>
      <c r="B710" s="22"/>
    </row>
    <row r="711" spans="1:2" ht="18" x14ac:dyDescent="0.25">
      <c r="A711" s="24"/>
      <c r="B711" s="22"/>
    </row>
    <row r="712" spans="1:2" ht="18" x14ac:dyDescent="0.25">
      <c r="A712" s="24"/>
      <c r="B712" s="22"/>
    </row>
    <row r="713" spans="1:2" ht="18" x14ac:dyDescent="0.25">
      <c r="A713" s="24"/>
      <c r="B713" s="22"/>
    </row>
    <row r="714" spans="1:2" ht="18" x14ac:dyDescent="0.25">
      <c r="A714" s="24"/>
      <c r="B714" s="22"/>
    </row>
    <row r="715" spans="1:2" ht="18" x14ac:dyDescent="0.25">
      <c r="A715" s="24"/>
      <c r="B715" s="22"/>
    </row>
    <row r="716" spans="1:2" ht="18" x14ac:dyDescent="0.25">
      <c r="A716" s="24"/>
      <c r="B716" s="22"/>
    </row>
    <row r="717" spans="1:2" ht="18" x14ac:dyDescent="0.25">
      <c r="A717" s="24"/>
      <c r="B717" s="22"/>
    </row>
    <row r="718" spans="1:2" ht="18" x14ac:dyDescent="0.25">
      <c r="A718" s="24"/>
      <c r="B718" s="22"/>
    </row>
    <row r="719" spans="1:2" ht="18" x14ac:dyDescent="0.25">
      <c r="A719" s="24"/>
      <c r="B719" s="22"/>
    </row>
    <row r="720" spans="1:2" ht="18" x14ac:dyDescent="0.25">
      <c r="A720" s="24"/>
      <c r="B720" s="22"/>
    </row>
    <row r="721" spans="1:2" ht="18" x14ac:dyDescent="0.25">
      <c r="A721" s="24"/>
      <c r="B721" s="22"/>
    </row>
    <row r="722" spans="1:2" ht="18" x14ac:dyDescent="0.25">
      <c r="A722" s="24"/>
      <c r="B722" s="22"/>
    </row>
    <row r="723" spans="1:2" ht="18" x14ac:dyDescent="0.25">
      <c r="A723" s="24"/>
      <c r="B723" s="22"/>
    </row>
    <row r="724" spans="1:2" ht="18" x14ac:dyDescent="0.25">
      <c r="A724" s="24"/>
      <c r="B724" s="22"/>
    </row>
    <row r="725" spans="1:2" ht="18" x14ac:dyDescent="0.25">
      <c r="A725" s="24"/>
      <c r="B725" s="22"/>
    </row>
    <row r="726" spans="1:2" ht="18" x14ac:dyDescent="0.25">
      <c r="A726" s="24"/>
      <c r="B726" s="22"/>
    </row>
    <row r="727" spans="1:2" ht="18" x14ac:dyDescent="0.25">
      <c r="A727" s="24"/>
      <c r="B727" s="22"/>
    </row>
    <row r="728" spans="1:2" ht="18" x14ac:dyDescent="0.25">
      <c r="A728" s="24"/>
      <c r="B728" s="22"/>
    </row>
    <row r="729" spans="1:2" ht="18" x14ac:dyDescent="0.25">
      <c r="A729" s="24"/>
      <c r="B729" s="22"/>
    </row>
    <row r="730" spans="1:2" ht="18" x14ac:dyDescent="0.25">
      <c r="A730" s="24"/>
      <c r="B730" s="22"/>
    </row>
    <row r="731" spans="1:2" ht="18" x14ac:dyDescent="0.25">
      <c r="A731" s="24"/>
      <c r="B731" s="22"/>
    </row>
    <row r="732" spans="1:2" ht="18" x14ac:dyDescent="0.25">
      <c r="A732" s="24"/>
      <c r="B732" s="22"/>
    </row>
    <row r="733" spans="1:2" ht="18" x14ac:dyDescent="0.25">
      <c r="A733" s="24"/>
      <c r="B733" s="22"/>
    </row>
    <row r="734" spans="1:2" ht="18" x14ac:dyDescent="0.25">
      <c r="A734" s="24"/>
      <c r="B734" s="22"/>
    </row>
    <row r="735" spans="1:2" ht="18" x14ac:dyDescent="0.25">
      <c r="A735" s="24"/>
      <c r="B735" s="22"/>
    </row>
    <row r="736" spans="1:2" ht="18" x14ac:dyDescent="0.25">
      <c r="A736" s="24"/>
      <c r="B736" s="22"/>
    </row>
    <row r="737" spans="1:2" ht="18" x14ac:dyDescent="0.25">
      <c r="A737" s="24"/>
      <c r="B737" s="22"/>
    </row>
    <row r="738" spans="1:2" ht="18" x14ac:dyDescent="0.25">
      <c r="A738" s="24"/>
      <c r="B738" s="22"/>
    </row>
    <row r="739" spans="1:2" ht="18" x14ac:dyDescent="0.25">
      <c r="A739" s="24"/>
      <c r="B739" s="22"/>
    </row>
    <row r="740" spans="1:2" ht="18" x14ac:dyDescent="0.25">
      <c r="A740" s="24"/>
      <c r="B740" s="22"/>
    </row>
    <row r="741" spans="1:2" ht="18" x14ac:dyDescent="0.25">
      <c r="A741" s="24"/>
      <c r="B741" s="22"/>
    </row>
    <row r="742" spans="1:2" ht="18" x14ac:dyDescent="0.25">
      <c r="A742" s="24"/>
      <c r="B742" s="22"/>
    </row>
    <row r="743" spans="1:2" ht="18" x14ac:dyDescent="0.25">
      <c r="A743" s="24"/>
      <c r="B743" s="22"/>
    </row>
    <row r="744" spans="1:2" ht="18" x14ac:dyDescent="0.25">
      <c r="A744" s="24"/>
      <c r="B744" s="22"/>
    </row>
    <row r="745" spans="1:2" ht="18" x14ac:dyDescent="0.25">
      <c r="A745" s="24"/>
      <c r="B745" s="22"/>
    </row>
    <row r="746" spans="1:2" ht="18" x14ac:dyDescent="0.25">
      <c r="A746" s="24"/>
      <c r="B746" s="22"/>
    </row>
    <row r="747" spans="1:2" ht="18" x14ac:dyDescent="0.25">
      <c r="A747" s="24"/>
      <c r="B747" s="22"/>
    </row>
    <row r="748" spans="1:2" ht="18" x14ac:dyDescent="0.25">
      <c r="A748" s="24"/>
      <c r="B748" s="22"/>
    </row>
    <row r="749" spans="1:2" ht="18" x14ac:dyDescent="0.25">
      <c r="A749" s="24"/>
      <c r="B749" s="22"/>
    </row>
    <row r="750" spans="1:2" ht="18" x14ac:dyDescent="0.25">
      <c r="A750" s="24"/>
      <c r="B750" s="22"/>
    </row>
    <row r="751" spans="1:2" ht="18" x14ac:dyDescent="0.25">
      <c r="A751" s="24"/>
      <c r="B751" s="22"/>
    </row>
    <row r="752" spans="1:2" ht="18" x14ac:dyDescent="0.25">
      <c r="A752" s="24"/>
      <c r="B752" s="22"/>
    </row>
    <row r="753" spans="1:2" ht="18" x14ac:dyDescent="0.25">
      <c r="A753" s="24"/>
      <c r="B753" s="22"/>
    </row>
    <row r="754" spans="1:2" ht="18" x14ac:dyDescent="0.25">
      <c r="A754" s="24"/>
      <c r="B754" s="22"/>
    </row>
    <row r="755" spans="1:2" ht="18" x14ac:dyDescent="0.25">
      <c r="A755" s="24"/>
      <c r="B755" s="22"/>
    </row>
    <row r="756" spans="1:2" ht="18" x14ac:dyDescent="0.25">
      <c r="A756" s="24"/>
      <c r="B756" s="22"/>
    </row>
    <row r="757" spans="1:2" ht="18" x14ac:dyDescent="0.25">
      <c r="A757" s="24"/>
      <c r="B757" s="22"/>
    </row>
    <row r="758" spans="1:2" ht="18" x14ac:dyDescent="0.25">
      <c r="A758" s="24"/>
      <c r="B758" s="22"/>
    </row>
    <row r="759" spans="1:2" ht="18" x14ac:dyDescent="0.25">
      <c r="A759" s="24"/>
      <c r="B759" s="22"/>
    </row>
    <row r="760" spans="1:2" ht="18" x14ac:dyDescent="0.25">
      <c r="A760" s="24"/>
      <c r="B760" s="22"/>
    </row>
    <row r="761" spans="1:2" ht="18" x14ac:dyDescent="0.25">
      <c r="A761" s="24"/>
      <c r="B761" s="22"/>
    </row>
    <row r="762" spans="1:2" ht="18" x14ac:dyDescent="0.25">
      <c r="A762" s="24"/>
      <c r="B762" s="22"/>
    </row>
    <row r="763" spans="1:2" ht="18" x14ac:dyDescent="0.25">
      <c r="A763" s="24"/>
      <c r="B763" s="22"/>
    </row>
    <row r="764" spans="1:2" ht="18" x14ac:dyDescent="0.25">
      <c r="A764" s="24"/>
      <c r="B764" s="22"/>
    </row>
    <row r="765" spans="1:2" ht="18" x14ac:dyDescent="0.25">
      <c r="A765" s="24"/>
      <c r="B765" s="22"/>
    </row>
    <row r="766" spans="1:2" ht="18" x14ac:dyDescent="0.25">
      <c r="A766" s="24"/>
      <c r="B766" s="22"/>
    </row>
    <row r="767" spans="1:2" ht="18" x14ac:dyDescent="0.25">
      <c r="A767" s="24"/>
      <c r="B767" s="22"/>
    </row>
    <row r="768" spans="1:2" ht="18" x14ac:dyDescent="0.25">
      <c r="A768" s="24"/>
      <c r="B768" s="22"/>
    </row>
    <row r="769" spans="1:2" ht="18" x14ac:dyDescent="0.25">
      <c r="A769" s="24"/>
      <c r="B769" s="22"/>
    </row>
    <row r="770" spans="1:2" ht="18" x14ac:dyDescent="0.25">
      <c r="A770" s="24"/>
      <c r="B770" s="22"/>
    </row>
    <row r="771" spans="1:2" ht="18" x14ac:dyDescent="0.25">
      <c r="A771" s="24"/>
      <c r="B771" s="22"/>
    </row>
    <row r="772" spans="1:2" ht="18" x14ac:dyDescent="0.25">
      <c r="A772" s="24"/>
      <c r="B772" s="22"/>
    </row>
    <row r="773" spans="1:2" ht="18" x14ac:dyDescent="0.25">
      <c r="A773" s="24"/>
      <c r="B773" s="22"/>
    </row>
    <row r="774" spans="1:2" ht="18" x14ac:dyDescent="0.25">
      <c r="A774" s="24"/>
      <c r="B774" s="22"/>
    </row>
    <row r="775" spans="1:2" ht="18" x14ac:dyDescent="0.25">
      <c r="A775" s="24"/>
      <c r="B775" s="22"/>
    </row>
    <row r="776" spans="1:2" ht="18" x14ac:dyDescent="0.25">
      <c r="A776" s="24"/>
      <c r="B776" s="22"/>
    </row>
    <row r="777" spans="1:2" ht="18" x14ac:dyDescent="0.25">
      <c r="A777" s="24"/>
      <c r="B777" s="22"/>
    </row>
    <row r="778" spans="1:2" ht="18" x14ac:dyDescent="0.25">
      <c r="A778" s="24"/>
      <c r="B778" s="22"/>
    </row>
    <row r="779" spans="1:2" ht="18" x14ac:dyDescent="0.25">
      <c r="A779" s="24"/>
      <c r="B779" s="22"/>
    </row>
    <row r="780" spans="1:2" ht="18" x14ac:dyDescent="0.25">
      <c r="A780" s="24"/>
      <c r="B780" s="22"/>
    </row>
    <row r="781" spans="1:2" ht="18" x14ac:dyDescent="0.25">
      <c r="A781" s="24"/>
      <c r="B781" s="22"/>
    </row>
    <row r="782" spans="1:2" ht="18" x14ac:dyDescent="0.25">
      <c r="A782" s="24"/>
      <c r="B782" s="22"/>
    </row>
    <row r="783" spans="1:2" ht="18" x14ac:dyDescent="0.25">
      <c r="A783" s="24"/>
      <c r="B783" s="22"/>
    </row>
    <row r="784" spans="1:2" ht="18" x14ac:dyDescent="0.25">
      <c r="A784" s="24"/>
      <c r="B784" s="22"/>
    </row>
    <row r="785" spans="1:2" ht="18" x14ac:dyDescent="0.25">
      <c r="A785" s="24"/>
      <c r="B785" s="22"/>
    </row>
    <row r="786" spans="1:2" ht="18" x14ac:dyDescent="0.25">
      <c r="A786" s="24"/>
      <c r="B786" s="22"/>
    </row>
    <row r="787" spans="1:2" ht="18" x14ac:dyDescent="0.25">
      <c r="A787" s="24"/>
      <c r="B787" s="22"/>
    </row>
    <row r="788" spans="1:2" ht="18" x14ac:dyDescent="0.25">
      <c r="A788" s="24"/>
      <c r="B788" s="22"/>
    </row>
    <row r="789" spans="1:2" ht="18" x14ac:dyDescent="0.25">
      <c r="A789" s="24"/>
      <c r="B789" s="22"/>
    </row>
    <row r="790" spans="1:2" ht="18" x14ac:dyDescent="0.25">
      <c r="A790" s="24"/>
      <c r="B790" s="22"/>
    </row>
    <row r="791" spans="1:2" ht="18" x14ac:dyDescent="0.25">
      <c r="A791" s="24"/>
      <c r="B791" s="22"/>
    </row>
    <row r="792" spans="1:2" ht="18" x14ac:dyDescent="0.25">
      <c r="A792" s="24"/>
      <c r="B792" s="22"/>
    </row>
    <row r="793" spans="1:2" ht="18" x14ac:dyDescent="0.25">
      <c r="A793" s="24"/>
      <c r="B793" s="22"/>
    </row>
    <row r="794" spans="1:2" ht="18" x14ac:dyDescent="0.25">
      <c r="A794" s="24"/>
      <c r="B794" s="22"/>
    </row>
    <row r="795" spans="1:2" ht="18" x14ac:dyDescent="0.25">
      <c r="A795" s="24"/>
      <c r="B795" s="22"/>
    </row>
    <row r="796" spans="1:2" ht="18" x14ac:dyDescent="0.25">
      <c r="A796" s="24"/>
      <c r="B796" s="22"/>
    </row>
    <row r="797" spans="1:2" ht="18" x14ac:dyDescent="0.25">
      <c r="A797" s="24"/>
      <c r="B797" s="22"/>
    </row>
    <row r="798" spans="1:2" ht="18" x14ac:dyDescent="0.25">
      <c r="A798" s="24"/>
      <c r="B798" s="22"/>
    </row>
    <row r="799" spans="1:2" ht="18" x14ac:dyDescent="0.25">
      <c r="A799" s="24"/>
      <c r="B799" s="22"/>
    </row>
    <row r="800" spans="1:2" ht="18" x14ac:dyDescent="0.25">
      <c r="A800" s="24"/>
      <c r="B800" s="22"/>
    </row>
    <row r="801" spans="1:2" ht="18" x14ac:dyDescent="0.25">
      <c r="A801" s="24"/>
      <c r="B801" s="22"/>
    </row>
    <row r="802" spans="1:2" ht="18" x14ac:dyDescent="0.25">
      <c r="A802" s="24"/>
      <c r="B802" s="22"/>
    </row>
    <row r="803" spans="1:2" ht="18" x14ac:dyDescent="0.25">
      <c r="A803" s="24"/>
      <c r="B803" s="22"/>
    </row>
    <row r="804" spans="1:2" ht="18" x14ac:dyDescent="0.25">
      <c r="A804" s="24"/>
      <c r="B804" s="22"/>
    </row>
    <row r="805" spans="1:2" ht="18" x14ac:dyDescent="0.25">
      <c r="A805" s="24"/>
      <c r="B805" s="22"/>
    </row>
    <row r="806" spans="1:2" ht="18" x14ac:dyDescent="0.25">
      <c r="A806" s="24"/>
      <c r="B806" s="22"/>
    </row>
    <row r="807" spans="1:2" ht="18" x14ac:dyDescent="0.25">
      <c r="A807" s="24"/>
      <c r="B807" s="22"/>
    </row>
    <row r="808" spans="1:2" ht="18" x14ac:dyDescent="0.25">
      <c r="A808" s="24"/>
      <c r="B808" s="22"/>
    </row>
    <row r="809" spans="1:2" ht="18" x14ac:dyDescent="0.25">
      <c r="A809" s="24"/>
      <c r="B809" s="22"/>
    </row>
    <row r="810" spans="1:2" ht="18" x14ac:dyDescent="0.25">
      <c r="A810" s="24"/>
      <c r="B810" s="22"/>
    </row>
    <row r="811" spans="1:2" ht="18" x14ac:dyDescent="0.25">
      <c r="A811" s="24"/>
      <c r="B811" s="22"/>
    </row>
    <row r="812" spans="1:2" ht="18" x14ac:dyDescent="0.25">
      <c r="A812" s="24"/>
      <c r="B812" s="22"/>
    </row>
    <row r="813" spans="1:2" ht="18" x14ac:dyDescent="0.25">
      <c r="A813" s="24"/>
      <c r="B813" s="22"/>
    </row>
    <row r="814" spans="1:2" ht="18" x14ac:dyDescent="0.25">
      <c r="A814" s="24"/>
      <c r="B814" s="22"/>
    </row>
    <row r="815" spans="1:2" ht="18" x14ac:dyDescent="0.25">
      <c r="A815" s="24"/>
      <c r="B815" s="22"/>
    </row>
    <row r="816" spans="1:2" ht="18" x14ac:dyDescent="0.25">
      <c r="A816" s="24"/>
      <c r="B816" s="22"/>
    </row>
    <row r="817" spans="1:2" ht="18" x14ac:dyDescent="0.25">
      <c r="A817" s="24"/>
      <c r="B817" s="22"/>
    </row>
    <row r="818" spans="1:2" ht="18" x14ac:dyDescent="0.25">
      <c r="A818" s="24"/>
      <c r="B818" s="22"/>
    </row>
    <row r="819" spans="1:2" ht="18" x14ac:dyDescent="0.25">
      <c r="A819" s="24"/>
      <c r="B819" s="22"/>
    </row>
    <row r="820" spans="1:2" ht="18" x14ac:dyDescent="0.25">
      <c r="A820" s="24"/>
      <c r="B820" s="22"/>
    </row>
    <row r="821" spans="1:2" ht="18" x14ac:dyDescent="0.25">
      <c r="A821" s="24"/>
      <c r="B821" s="22"/>
    </row>
    <row r="822" spans="1:2" ht="18" x14ac:dyDescent="0.25">
      <c r="A822" s="24"/>
      <c r="B822" s="22"/>
    </row>
    <row r="823" spans="1:2" ht="18" x14ac:dyDescent="0.25">
      <c r="A823" s="24"/>
      <c r="B823" s="22"/>
    </row>
    <row r="824" spans="1:2" ht="18" x14ac:dyDescent="0.25">
      <c r="A824" s="24"/>
      <c r="B824" s="22"/>
    </row>
    <row r="825" spans="1:2" ht="18" x14ac:dyDescent="0.25">
      <c r="A825" s="24"/>
      <c r="B825" s="22"/>
    </row>
    <row r="826" spans="1:2" ht="18" x14ac:dyDescent="0.25">
      <c r="A826" s="24"/>
      <c r="B826" s="22"/>
    </row>
    <row r="827" spans="1:2" ht="18" x14ac:dyDescent="0.25">
      <c r="A827" s="24"/>
      <c r="B827" s="22"/>
    </row>
    <row r="828" spans="1:2" ht="18" x14ac:dyDescent="0.25">
      <c r="A828" s="24"/>
      <c r="B828" s="22"/>
    </row>
    <row r="829" spans="1:2" ht="18" x14ac:dyDescent="0.25">
      <c r="A829" s="24"/>
      <c r="B829" s="22"/>
    </row>
    <row r="830" spans="1:2" ht="18" x14ac:dyDescent="0.25">
      <c r="A830" s="24"/>
      <c r="B830" s="22"/>
    </row>
    <row r="831" spans="1:2" ht="18" x14ac:dyDescent="0.25">
      <c r="A831" s="24"/>
      <c r="B831" s="22"/>
    </row>
    <row r="832" spans="1:2" ht="18" x14ac:dyDescent="0.25">
      <c r="A832" s="24"/>
      <c r="B832" s="22"/>
    </row>
    <row r="833" spans="1:2" ht="18" x14ac:dyDescent="0.25">
      <c r="A833" s="24"/>
      <c r="B833" s="22"/>
    </row>
    <row r="834" spans="1:2" ht="18" x14ac:dyDescent="0.25">
      <c r="A834" s="24"/>
      <c r="B834" s="22"/>
    </row>
    <row r="835" spans="1:2" ht="18" x14ac:dyDescent="0.25">
      <c r="A835" s="24"/>
      <c r="B835" s="22"/>
    </row>
    <row r="836" spans="1:2" ht="18" x14ac:dyDescent="0.25">
      <c r="A836" s="24"/>
      <c r="B836" s="22"/>
    </row>
    <row r="837" spans="1:2" ht="18" x14ac:dyDescent="0.25">
      <c r="A837" s="24"/>
      <c r="B837" s="22"/>
    </row>
    <row r="838" spans="1:2" ht="18" x14ac:dyDescent="0.25">
      <c r="A838" s="24"/>
      <c r="B838" s="22"/>
    </row>
    <row r="839" spans="1:2" ht="18" x14ac:dyDescent="0.25">
      <c r="A839" s="24"/>
      <c r="B839" s="22"/>
    </row>
    <row r="840" spans="1:2" ht="18" x14ac:dyDescent="0.25">
      <c r="A840" s="24"/>
      <c r="B840" s="22"/>
    </row>
    <row r="841" spans="1:2" ht="18" x14ac:dyDescent="0.25">
      <c r="A841" s="24"/>
      <c r="B841" s="22"/>
    </row>
    <row r="842" spans="1:2" ht="18" x14ac:dyDescent="0.25">
      <c r="A842" s="24"/>
      <c r="B842" s="22"/>
    </row>
    <row r="843" spans="1:2" ht="18" x14ac:dyDescent="0.25">
      <c r="A843" s="24"/>
      <c r="B843" s="22"/>
    </row>
    <row r="844" spans="1:2" ht="18" x14ac:dyDescent="0.25">
      <c r="A844" s="24"/>
      <c r="B844" s="22"/>
    </row>
    <row r="845" spans="1:2" ht="18" x14ac:dyDescent="0.25">
      <c r="A845" s="24"/>
      <c r="B845" s="22"/>
    </row>
    <row r="846" spans="1:2" ht="18" x14ac:dyDescent="0.25">
      <c r="A846" s="24"/>
      <c r="B846" s="22"/>
    </row>
    <row r="847" spans="1:2" ht="18" x14ac:dyDescent="0.25">
      <c r="A847" s="24"/>
      <c r="B847" s="22"/>
    </row>
    <row r="848" spans="1:2" ht="18" x14ac:dyDescent="0.25">
      <c r="A848" s="24"/>
      <c r="B848" s="22"/>
    </row>
    <row r="849" spans="1:2" ht="18" x14ac:dyDescent="0.25">
      <c r="A849" s="24"/>
      <c r="B849" s="22"/>
    </row>
    <row r="850" spans="1:2" ht="18" x14ac:dyDescent="0.25">
      <c r="A850" s="24"/>
      <c r="B850" s="22"/>
    </row>
    <row r="851" spans="1:2" ht="18" x14ac:dyDescent="0.25">
      <c r="A851" s="24"/>
      <c r="B851" s="22"/>
    </row>
    <row r="852" spans="1:2" ht="18" x14ac:dyDescent="0.25">
      <c r="A852" s="24"/>
      <c r="B852" s="22"/>
    </row>
    <row r="853" spans="1:2" ht="18" x14ac:dyDescent="0.25">
      <c r="A853" s="24"/>
      <c r="B853" s="22"/>
    </row>
    <row r="854" spans="1:2" ht="18" x14ac:dyDescent="0.25">
      <c r="A854" s="24"/>
      <c r="B854" s="22"/>
    </row>
    <row r="855" spans="1:2" ht="18" x14ac:dyDescent="0.25">
      <c r="A855" s="24"/>
      <c r="B855" s="22"/>
    </row>
    <row r="856" spans="1:2" ht="18" x14ac:dyDescent="0.25">
      <c r="A856" s="24"/>
      <c r="B856" s="22"/>
    </row>
    <row r="857" spans="1:2" ht="18" x14ac:dyDescent="0.25">
      <c r="A857" s="24"/>
      <c r="B857" s="22"/>
    </row>
    <row r="858" spans="1:2" ht="18" x14ac:dyDescent="0.25">
      <c r="A858" s="24"/>
      <c r="B858" s="22"/>
    </row>
    <row r="859" spans="1:2" ht="18" x14ac:dyDescent="0.25">
      <c r="A859" s="24"/>
      <c r="B859" s="22"/>
    </row>
    <row r="860" spans="1:2" ht="18" x14ac:dyDescent="0.25">
      <c r="A860" s="24"/>
      <c r="B860" s="22"/>
    </row>
    <row r="861" spans="1:2" ht="18" x14ac:dyDescent="0.25">
      <c r="A861" s="24"/>
      <c r="B861" s="22"/>
    </row>
    <row r="862" spans="1:2" ht="18" x14ac:dyDescent="0.25">
      <c r="A862" s="24"/>
      <c r="B862" s="22"/>
    </row>
    <row r="863" spans="1:2" ht="18" x14ac:dyDescent="0.25">
      <c r="A863" s="24"/>
      <c r="B863" s="22"/>
    </row>
    <row r="864" spans="1:2" ht="18" x14ac:dyDescent="0.25">
      <c r="A864" s="24"/>
      <c r="B864" s="22"/>
    </row>
    <row r="865" spans="1:2" ht="18" x14ac:dyDescent="0.25">
      <c r="A865" s="24"/>
      <c r="B865" s="22"/>
    </row>
    <row r="866" spans="1:2" ht="18" x14ac:dyDescent="0.25">
      <c r="A866" s="24"/>
      <c r="B866" s="22"/>
    </row>
    <row r="867" spans="1:2" ht="18" x14ac:dyDescent="0.25">
      <c r="A867" s="24"/>
      <c r="B867" s="22"/>
    </row>
    <row r="868" spans="1:2" ht="18" x14ac:dyDescent="0.25">
      <c r="A868" s="24"/>
      <c r="B868" s="22"/>
    </row>
    <row r="869" spans="1:2" ht="18" x14ac:dyDescent="0.25">
      <c r="A869" s="24"/>
      <c r="B869" s="22"/>
    </row>
    <row r="870" spans="1:2" ht="18" x14ac:dyDescent="0.25">
      <c r="A870" s="24"/>
      <c r="B870" s="22"/>
    </row>
    <row r="871" spans="1:2" ht="18" x14ac:dyDescent="0.25">
      <c r="A871" s="24"/>
      <c r="B871" s="22"/>
    </row>
    <row r="872" spans="1:2" ht="18" x14ac:dyDescent="0.25">
      <c r="A872" s="24"/>
      <c r="B872" s="22"/>
    </row>
    <row r="873" spans="1:2" ht="18" x14ac:dyDescent="0.25">
      <c r="A873" s="24"/>
      <c r="B873" s="22"/>
    </row>
    <row r="874" spans="1:2" ht="18" x14ac:dyDescent="0.25">
      <c r="A874" s="24"/>
      <c r="B874" s="22"/>
    </row>
    <row r="875" spans="1:2" ht="18" x14ac:dyDescent="0.25">
      <c r="A875" s="24"/>
      <c r="B875" s="22"/>
    </row>
    <row r="876" spans="1:2" ht="18" x14ac:dyDescent="0.25">
      <c r="A876" s="24"/>
      <c r="B876" s="22"/>
    </row>
    <row r="877" spans="1:2" ht="18" x14ac:dyDescent="0.25">
      <c r="A877" s="24"/>
      <c r="B877" s="22"/>
    </row>
    <row r="878" spans="1:2" ht="18" x14ac:dyDescent="0.25">
      <c r="A878" s="24"/>
      <c r="B878" s="22"/>
    </row>
    <row r="879" spans="1:2" ht="18" x14ac:dyDescent="0.25">
      <c r="A879" s="24"/>
      <c r="B879" s="22"/>
    </row>
    <row r="880" spans="1:2" ht="18" x14ac:dyDescent="0.25">
      <c r="A880" s="24"/>
      <c r="B880" s="22"/>
    </row>
    <row r="881" spans="1:2" ht="18" x14ac:dyDescent="0.25">
      <c r="A881" s="24"/>
      <c r="B881" s="22"/>
    </row>
    <row r="882" spans="1:2" ht="18" x14ac:dyDescent="0.25">
      <c r="A882" s="24"/>
      <c r="B882" s="22"/>
    </row>
    <row r="883" spans="1:2" ht="18" x14ac:dyDescent="0.25">
      <c r="A883" s="24"/>
      <c r="B883" s="22"/>
    </row>
    <row r="884" spans="1:2" ht="18" x14ac:dyDescent="0.25">
      <c r="A884" s="24"/>
      <c r="B884" s="22"/>
    </row>
    <row r="885" spans="1:2" ht="18" x14ac:dyDescent="0.25">
      <c r="A885" s="24"/>
      <c r="B885" s="22"/>
    </row>
    <row r="886" spans="1:2" ht="18" x14ac:dyDescent="0.25">
      <c r="A886" s="24"/>
      <c r="B886" s="22"/>
    </row>
    <row r="887" spans="1:2" ht="18" x14ac:dyDescent="0.25">
      <c r="A887" s="24"/>
      <c r="B887" s="22"/>
    </row>
    <row r="888" spans="1:2" ht="18" x14ac:dyDescent="0.25">
      <c r="A888" s="24"/>
      <c r="B888" s="22"/>
    </row>
    <row r="889" spans="1:2" ht="18" x14ac:dyDescent="0.25">
      <c r="A889" s="24"/>
      <c r="B889" s="22"/>
    </row>
    <row r="890" spans="1:2" ht="18" x14ac:dyDescent="0.25">
      <c r="A890" s="24"/>
      <c r="B890" s="22"/>
    </row>
    <row r="891" spans="1:2" ht="18" x14ac:dyDescent="0.25">
      <c r="A891" s="24"/>
      <c r="B891" s="22"/>
    </row>
    <row r="892" spans="1:2" ht="18" x14ac:dyDescent="0.25">
      <c r="A892" s="24"/>
      <c r="B892" s="22"/>
    </row>
    <row r="893" spans="1:2" ht="18" x14ac:dyDescent="0.25">
      <c r="A893" s="24"/>
      <c r="B893" s="22"/>
    </row>
    <row r="894" spans="1:2" ht="18" x14ac:dyDescent="0.25">
      <c r="A894" s="24"/>
      <c r="B894" s="22"/>
    </row>
    <row r="895" spans="1:2" ht="18" x14ac:dyDescent="0.25">
      <c r="A895" s="24"/>
      <c r="B895" s="22"/>
    </row>
    <row r="896" spans="1:2" ht="18" x14ac:dyDescent="0.25">
      <c r="A896" s="24"/>
      <c r="B896" s="22"/>
    </row>
    <row r="897" spans="1:2" ht="18" x14ac:dyDescent="0.25">
      <c r="A897" s="24"/>
      <c r="B897" s="22"/>
    </row>
    <row r="898" spans="1:2" ht="18" x14ac:dyDescent="0.25">
      <c r="A898" s="24"/>
      <c r="B898" s="22"/>
    </row>
    <row r="899" spans="1:2" ht="18" x14ac:dyDescent="0.25">
      <c r="A899" s="24"/>
      <c r="B899" s="22"/>
    </row>
    <row r="900" spans="1:2" ht="18" x14ac:dyDescent="0.25">
      <c r="A900" s="24"/>
      <c r="B900" s="22"/>
    </row>
    <row r="901" spans="1:2" ht="18" x14ac:dyDescent="0.25">
      <c r="A901" s="24"/>
      <c r="B901" s="22"/>
    </row>
    <row r="902" spans="1:2" ht="18" x14ac:dyDescent="0.25">
      <c r="A902" s="24"/>
      <c r="B902" s="22"/>
    </row>
    <row r="903" spans="1:2" ht="18" x14ac:dyDescent="0.25">
      <c r="A903" s="24"/>
      <c r="B903" s="22"/>
    </row>
    <row r="904" spans="1:2" ht="18" x14ac:dyDescent="0.25">
      <c r="A904" s="24"/>
      <c r="B904" s="22"/>
    </row>
    <row r="905" spans="1:2" ht="18" x14ac:dyDescent="0.25">
      <c r="A905" s="24"/>
      <c r="B905" s="22"/>
    </row>
    <row r="906" spans="1:2" ht="18" x14ac:dyDescent="0.25">
      <c r="A906" s="24"/>
      <c r="B906" s="22"/>
    </row>
    <row r="907" spans="1:2" ht="18" x14ac:dyDescent="0.25">
      <c r="A907" s="24"/>
      <c r="B907" s="22"/>
    </row>
    <row r="908" spans="1:2" ht="18" x14ac:dyDescent="0.25">
      <c r="A908" s="24"/>
      <c r="B908" s="22"/>
    </row>
    <row r="909" spans="1:2" ht="18" x14ac:dyDescent="0.25">
      <c r="A909" s="24"/>
      <c r="B909" s="22"/>
    </row>
    <row r="910" spans="1:2" ht="18" x14ac:dyDescent="0.25">
      <c r="A910" s="24"/>
      <c r="B910" s="22"/>
    </row>
    <row r="911" spans="1:2" ht="18" x14ac:dyDescent="0.25">
      <c r="A911" s="24"/>
      <c r="B911" s="22"/>
    </row>
    <row r="912" spans="1:2" ht="18" x14ac:dyDescent="0.25">
      <c r="A912" s="24"/>
      <c r="B912" s="22"/>
    </row>
    <row r="913" spans="1:2" ht="18" x14ac:dyDescent="0.25">
      <c r="A913" s="24"/>
      <c r="B913" s="22"/>
    </row>
    <row r="914" spans="1:2" ht="18" x14ac:dyDescent="0.25">
      <c r="A914" s="24"/>
      <c r="B914" s="22"/>
    </row>
    <row r="915" spans="1:2" ht="18" x14ac:dyDescent="0.25">
      <c r="A915" s="24"/>
      <c r="B915" s="22"/>
    </row>
    <row r="916" spans="1:2" ht="18" x14ac:dyDescent="0.25">
      <c r="A916" s="24"/>
      <c r="B916" s="22"/>
    </row>
    <row r="917" spans="1:2" ht="18" x14ac:dyDescent="0.25">
      <c r="A917" s="24"/>
      <c r="B917" s="22"/>
    </row>
    <row r="918" spans="1:2" ht="18" x14ac:dyDescent="0.25">
      <c r="A918" s="24"/>
      <c r="B918" s="22"/>
    </row>
    <row r="919" spans="1:2" ht="18" x14ac:dyDescent="0.25">
      <c r="A919" s="24"/>
      <c r="B919" s="22"/>
    </row>
    <row r="920" spans="1:2" ht="18" x14ac:dyDescent="0.25">
      <c r="A920" s="24"/>
      <c r="B920" s="22"/>
    </row>
    <row r="921" spans="1:2" ht="18" x14ac:dyDescent="0.25">
      <c r="A921" s="24"/>
      <c r="B921" s="22"/>
    </row>
    <row r="922" spans="1:2" ht="18" x14ac:dyDescent="0.25">
      <c r="A922" s="24"/>
      <c r="B922" s="22"/>
    </row>
    <row r="923" spans="1:2" ht="18" x14ac:dyDescent="0.25">
      <c r="A923" s="24"/>
      <c r="B923" s="22"/>
    </row>
    <row r="924" spans="1:2" ht="18" x14ac:dyDescent="0.25">
      <c r="A924" s="24"/>
      <c r="B924" s="22"/>
    </row>
    <row r="925" spans="1:2" ht="18" x14ac:dyDescent="0.25">
      <c r="A925" s="24"/>
      <c r="B925" s="22"/>
    </row>
    <row r="926" spans="1:2" ht="18" x14ac:dyDescent="0.25">
      <c r="A926" s="24"/>
      <c r="B926" s="22"/>
    </row>
    <row r="927" spans="1:2" ht="18" x14ac:dyDescent="0.25">
      <c r="A927" s="24"/>
      <c r="B927" s="22"/>
    </row>
    <row r="928" spans="1:2" ht="18" x14ac:dyDescent="0.25">
      <c r="A928" s="24"/>
      <c r="B928" s="22"/>
    </row>
    <row r="929" spans="1:2" ht="18" x14ac:dyDescent="0.25">
      <c r="A929" s="24"/>
      <c r="B929" s="22"/>
    </row>
    <row r="930" spans="1:2" ht="18" x14ac:dyDescent="0.25">
      <c r="A930" s="24"/>
      <c r="B930" s="22"/>
    </row>
    <row r="931" spans="1:2" ht="18" x14ac:dyDescent="0.25">
      <c r="A931" s="24"/>
      <c r="B931" s="22"/>
    </row>
    <row r="932" spans="1:2" ht="18" x14ac:dyDescent="0.25">
      <c r="A932" s="24"/>
      <c r="B932" s="22"/>
    </row>
    <row r="933" spans="1:2" ht="18" x14ac:dyDescent="0.25">
      <c r="A933" s="24"/>
      <c r="B933" s="22"/>
    </row>
    <row r="934" spans="1:2" ht="18" x14ac:dyDescent="0.25">
      <c r="A934" s="24"/>
      <c r="B934" s="22"/>
    </row>
    <row r="935" spans="1:2" ht="18" x14ac:dyDescent="0.25">
      <c r="A935" s="24"/>
      <c r="B935" s="22"/>
    </row>
    <row r="936" spans="1:2" ht="18" x14ac:dyDescent="0.25">
      <c r="A936" s="24"/>
      <c r="B936" s="22"/>
    </row>
    <row r="937" spans="1:2" ht="18" x14ac:dyDescent="0.25">
      <c r="A937" s="24"/>
      <c r="B937" s="22"/>
    </row>
    <row r="938" spans="1:2" ht="18" x14ac:dyDescent="0.25">
      <c r="A938" s="24"/>
      <c r="B938" s="22"/>
    </row>
    <row r="939" spans="1:2" ht="18" x14ac:dyDescent="0.25">
      <c r="A939" s="24"/>
      <c r="B939" s="22"/>
    </row>
    <row r="940" spans="1:2" ht="18" x14ac:dyDescent="0.25">
      <c r="A940" s="24"/>
      <c r="B940" s="22"/>
    </row>
    <row r="941" spans="1:2" ht="18" x14ac:dyDescent="0.25">
      <c r="A941" s="24"/>
      <c r="B941" s="22"/>
    </row>
    <row r="942" spans="1:2" ht="18" x14ac:dyDescent="0.25">
      <c r="A942" s="24"/>
      <c r="B942" s="22"/>
    </row>
    <row r="943" spans="1:2" ht="18" x14ac:dyDescent="0.25">
      <c r="A943" s="24"/>
      <c r="B943" s="22"/>
    </row>
    <row r="944" spans="1:2" ht="18" x14ac:dyDescent="0.25">
      <c r="A944" s="24"/>
      <c r="B944" s="22"/>
    </row>
    <row r="945" spans="1:2" ht="18" x14ac:dyDescent="0.25">
      <c r="A945" s="24"/>
      <c r="B945" s="22"/>
    </row>
    <row r="946" spans="1:2" ht="18" x14ac:dyDescent="0.25">
      <c r="A946" s="24"/>
      <c r="B946" s="22"/>
    </row>
    <row r="947" spans="1:2" ht="18" x14ac:dyDescent="0.25">
      <c r="A947" s="24"/>
      <c r="B947" s="22"/>
    </row>
    <row r="948" spans="1:2" ht="18" x14ac:dyDescent="0.25">
      <c r="A948" s="24"/>
      <c r="B948" s="22"/>
    </row>
    <row r="949" spans="1:2" ht="18" x14ac:dyDescent="0.25">
      <c r="A949" s="24"/>
      <c r="B949" s="22"/>
    </row>
    <row r="950" spans="1:2" ht="18" x14ac:dyDescent="0.25">
      <c r="A950" s="24"/>
      <c r="B950" s="22"/>
    </row>
    <row r="951" spans="1:2" ht="18" x14ac:dyDescent="0.25">
      <c r="A951" s="24"/>
      <c r="B951" s="22"/>
    </row>
    <row r="952" spans="1:2" ht="18" x14ac:dyDescent="0.25">
      <c r="A952" s="24"/>
      <c r="B952" s="22"/>
    </row>
    <row r="953" spans="1:2" ht="18" x14ac:dyDescent="0.25">
      <c r="A953" s="24"/>
      <c r="B953" s="22"/>
    </row>
    <row r="954" spans="1:2" ht="18" x14ac:dyDescent="0.25">
      <c r="A954" s="24"/>
      <c r="B954" s="22"/>
    </row>
    <row r="955" spans="1:2" ht="18" x14ac:dyDescent="0.25">
      <c r="A955" s="24"/>
      <c r="B955" s="22"/>
    </row>
    <row r="956" spans="1:2" ht="18" x14ac:dyDescent="0.25">
      <c r="A956" s="24"/>
      <c r="B956" s="22"/>
    </row>
    <row r="957" spans="1:2" ht="18" x14ac:dyDescent="0.25">
      <c r="A957" s="24"/>
      <c r="B957" s="22"/>
    </row>
    <row r="958" spans="1:2" ht="18" x14ac:dyDescent="0.25">
      <c r="A958" s="24"/>
      <c r="B958" s="22"/>
    </row>
    <row r="959" spans="1:2" ht="18" x14ac:dyDescent="0.25">
      <c r="A959" s="24"/>
      <c r="B959" s="22"/>
    </row>
    <row r="960" spans="1:2" ht="18" x14ac:dyDescent="0.25">
      <c r="A960" s="24"/>
      <c r="B960" s="22"/>
    </row>
    <row r="961" spans="1:2" ht="18" x14ac:dyDescent="0.25">
      <c r="A961" s="24"/>
      <c r="B961" s="22"/>
    </row>
    <row r="962" spans="1:2" ht="18" x14ac:dyDescent="0.25">
      <c r="A962" s="24"/>
      <c r="B962" s="22"/>
    </row>
    <row r="963" spans="1:2" ht="18" x14ac:dyDescent="0.25">
      <c r="A963" s="24"/>
      <c r="B963" s="22"/>
    </row>
    <row r="964" spans="1:2" ht="18" x14ac:dyDescent="0.25">
      <c r="A964" s="24"/>
      <c r="B964" s="22"/>
    </row>
    <row r="965" spans="1:2" ht="18" x14ac:dyDescent="0.25">
      <c r="A965" s="24"/>
      <c r="B965" s="22"/>
    </row>
    <row r="966" spans="1:2" ht="18" x14ac:dyDescent="0.25">
      <c r="A966" s="24"/>
      <c r="B966" s="22"/>
    </row>
    <row r="967" spans="1:2" ht="18" x14ac:dyDescent="0.25">
      <c r="A967" s="24"/>
      <c r="B967" s="22"/>
    </row>
    <row r="968" spans="1:2" ht="18" x14ac:dyDescent="0.25">
      <c r="A968" s="24"/>
      <c r="B968" s="22"/>
    </row>
    <row r="969" spans="1:2" ht="18" x14ac:dyDescent="0.25">
      <c r="A969" s="24"/>
      <c r="B969" s="22"/>
    </row>
    <row r="970" spans="1:2" ht="18" x14ac:dyDescent="0.25">
      <c r="A970" s="24"/>
      <c r="B970" s="22"/>
    </row>
    <row r="971" spans="1:2" ht="18" x14ac:dyDescent="0.25">
      <c r="A971" s="24"/>
      <c r="B971" s="22"/>
    </row>
    <row r="972" spans="1:2" ht="18" x14ac:dyDescent="0.25">
      <c r="A972" s="24"/>
      <c r="B972" s="22"/>
    </row>
    <row r="973" spans="1:2" ht="18" x14ac:dyDescent="0.25">
      <c r="A973" s="24"/>
      <c r="B973" s="22"/>
    </row>
    <row r="974" spans="1:2" ht="18" x14ac:dyDescent="0.25">
      <c r="A974" s="24"/>
      <c r="B974" s="22"/>
    </row>
    <row r="975" spans="1:2" ht="18" x14ac:dyDescent="0.25">
      <c r="A975" s="24"/>
      <c r="B975" s="22"/>
    </row>
    <row r="976" spans="1:2" ht="18" x14ac:dyDescent="0.25">
      <c r="A976" s="24"/>
      <c r="B976" s="22"/>
    </row>
    <row r="977" spans="1:2" ht="18" x14ac:dyDescent="0.25">
      <c r="A977" s="24"/>
      <c r="B977" s="22"/>
    </row>
    <row r="978" spans="1:2" ht="18" x14ac:dyDescent="0.25">
      <c r="A978" s="24"/>
      <c r="B978" s="22"/>
    </row>
    <row r="979" spans="1:2" ht="18" x14ac:dyDescent="0.25">
      <c r="A979" s="24"/>
      <c r="B979" s="22"/>
    </row>
    <row r="980" spans="1:2" ht="18" x14ac:dyDescent="0.25">
      <c r="A980" s="24"/>
      <c r="B980" s="22"/>
    </row>
    <row r="981" spans="1:2" ht="18" x14ac:dyDescent="0.25">
      <c r="A981" s="24"/>
      <c r="B981" s="22"/>
    </row>
    <row r="982" spans="1:2" ht="18" x14ac:dyDescent="0.25">
      <c r="A982" s="24"/>
      <c r="B982" s="22"/>
    </row>
    <row r="983" spans="1:2" ht="18" x14ac:dyDescent="0.25">
      <c r="A983" s="24"/>
      <c r="B983" s="22"/>
    </row>
    <row r="984" spans="1:2" ht="18" x14ac:dyDescent="0.25">
      <c r="A984" s="24"/>
      <c r="B984" s="22"/>
    </row>
    <row r="985" spans="1:2" ht="18" x14ac:dyDescent="0.25">
      <c r="A985" s="24"/>
      <c r="B985" s="22"/>
    </row>
    <row r="986" spans="1:2" ht="18" x14ac:dyDescent="0.25">
      <c r="A986" s="24"/>
      <c r="B986" s="22"/>
    </row>
    <row r="987" spans="1:2" ht="18" x14ac:dyDescent="0.25">
      <c r="A987" s="24"/>
      <c r="B987" s="22"/>
    </row>
    <row r="988" spans="1:2" ht="18" x14ac:dyDescent="0.25">
      <c r="A988" s="24"/>
      <c r="B988" s="22"/>
    </row>
    <row r="989" spans="1:2" ht="18" x14ac:dyDescent="0.25">
      <c r="A989" s="24"/>
      <c r="B989" s="22"/>
    </row>
    <row r="990" spans="1:2" ht="18" x14ac:dyDescent="0.25">
      <c r="A990" s="24"/>
      <c r="B990" s="22"/>
    </row>
    <row r="991" spans="1:2" ht="18" x14ac:dyDescent="0.25">
      <c r="A991" s="24"/>
      <c r="B991" s="22"/>
    </row>
    <row r="992" spans="1:2" ht="18" x14ac:dyDescent="0.25">
      <c r="A992" s="24"/>
      <c r="B992" s="22"/>
    </row>
    <row r="993" spans="1:2" ht="18" x14ac:dyDescent="0.25">
      <c r="A993" s="24"/>
      <c r="B993" s="22"/>
    </row>
    <row r="994" spans="1:2" ht="18" x14ac:dyDescent="0.25">
      <c r="A994" s="24"/>
      <c r="B994" s="22"/>
    </row>
    <row r="995" spans="1:2" ht="18" x14ac:dyDescent="0.25">
      <c r="A995" s="24"/>
      <c r="B995" s="22"/>
    </row>
    <row r="996" spans="1:2" ht="18" x14ac:dyDescent="0.25">
      <c r="A996" s="24"/>
      <c r="B996" s="22"/>
    </row>
    <row r="997" spans="1:2" ht="18" x14ac:dyDescent="0.25">
      <c r="A997" s="24"/>
      <c r="B997" s="22"/>
    </row>
    <row r="998" spans="1:2" ht="18" x14ac:dyDescent="0.25">
      <c r="A998" s="24"/>
      <c r="B998" s="22"/>
    </row>
    <row r="999" spans="1:2" ht="18" x14ac:dyDescent="0.25">
      <c r="A999" s="24"/>
      <c r="B999" s="22"/>
    </row>
    <row r="1000" spans="1:2" ht="18" x14ac:dyDescent="0.25">
      <c r="A1000" s="24"/>
      <c r="B1000" s="22"/>
    </row>
    <row r="1001" spans="1:2" ht="18" x14ac:dyDescent="0.25">
      <c r="A1001" s="24"/>
      <c r="B1001" s="22"/>
    </row>
    <row r="1002" spans="1:2" ht="18" x14ac:dyDescent="0.25">
      <c r="A1002" s="24"/>
      <c r="B1002" s="22"/>
    </row>
    <row r="1003" spans="1:2" ht="18" x14ac:dyDescent="0.25">
      <c r="A1003" s="24"/>
      <c r="B1003" s="22"/>
    </row>
    <row r="1004" spans="1:2" ht="18" x14ac:dyDescent="0.25">
      <c r="A1004" s="24"/>
      <c r="B1004" s="22"/>
    </row>
    <row r="1005" spans="1:2" ht="18" x14ac:dyDescent="0.25">
      <c r="A1005" s="24"/>
      <c r="B1005" s="22"/>
    </row>
    <row r="1006" spans="1:2" ht="18" x14ac:dyDescent="0.25">
      <c r="A1006" s="24"/>
      <c r="B1006" s="22"/>
    </row>
    <row r="1007" spans="1:2" ht="18" x14ac:dyDescent="0.25">
      <c r="A1007" s="24"/>
      <c r="B1007" s="22"/>
    </row>
    <row r="1008" spans="1:2" ht="18" x14ac:dyDescent="0.25">
      <c r="A1008" s="24"/>
      <c r="B1008" s="22"/>
    </row>
    <row r="1009" spans="1:2" ht="18" x14ac:dyDescent="0.25">
      <c r="A1009" s="24"/>
      <c r="B1009" s="22"/>
    </row>
    <row r="1010" spans="1:2" ht="18" x14ac:dyDescent="0.25">
      <c r="A1010" s="24"/>
      <c r="B1010" s="22"/>
    </row>
    <row r="1011" spans="1:2" ht="18" x14ac:dyDescent="0.25">
      <c r="A1011" s="24"/>
      <c r="B1011" s="22"/>
    </row>
    <row r="1012" spans="1:2" ht="18" x14ac:dyDescent="0.25">
      <c r="A1012" s="24"/>
      <c r="B1012" s="22"/>
    </row>
    <row r="1013" spans="1:2" ht="18" x14ac:dyDescent="0.25">
      <c r="A1013" s="24"/>
      <c r="B1013" s="22"/>
    </row>
    <row r="1014" spans="1:2" ht="18" x14ac:dyDescent="0.25">
      <c r="A1014" s="24"/>
      <c r="B1014" s="22"/>
    </row>
    <row r="1015" spans="1:2" ht="18" x14ac:dyDescent="0.25">
      <c r="A1015" s="24"/>
      <c r="B1015" s="22"/>
    </row>
    <row r="1016" spans="1:2" ht="18" x14ac:dyDescent="0.25">
      <c r="A1016" s="24"/>
      <c r="B1016" s="22"/>
    </row>
    <row r="1017" spans="1:2" ht="18" x14ac:dyDescent="0.25">
      <c r="A1017" s="24"/>
      <c r="B1017" s="22"/>
    </row>
    <row r="1018" spans="1:2" ht="18" x14ac:dyDescent="0.25">
      <c r="A1018" s="24"/>
      <c r="B1018" s="22"/>
    </row>
    <row r="1019" spans="1:2" ht="18" x14ac:dyDescent="0.25">
      <c r="A1019" s="24"/>
      <c r="B1019" s="22"/>
    </row>
    <row r="1020" spans="1:2" ht="18" x14ac:dyDescent="0.25">
      <c r="A1020" s="24"/>
      <c r="B1020" s="22"/>
    </row>
    <row r="1021" spans="1:2" ht="18" x14ac:dyDescent="0.25">
      <c r="A1021" s="24"/>
      <c r="B1021" s="22"/>
    </row>
    <row r="1022" spans="1:2" ht="18" x14ac:dyDescent="0.25">
      <c r="A1022" s="24"/>
      <c r="B1022" s="22"/>
    </row>
    <row r="1023" spans="1:2" ht="18" x14ac:dyDescent="0.25">
      <c r="A1023" s="24"/>
      <c r="B1023" s="22"/>
    </row>
    <row r="1024" spans="1:2" ht="18" x14ac:dyDescent="0.25">
      <c r="A1024" s="24"/>
      <c r="B1024" s="22"/>
    </row>
    <row r="1025" spans="1:2" ht="18" x14ac:dyDescent="0.25">
      <c r="A1025" s="24"/>
      <c r="B1025" s="22"/>
    </row>
    <row r="1026" spans="1:2" ht="18" x14ac:dyDescent="0.25">
      <c r="A1026" s="24"/>
      <c r="B1026" s="22"/>
    </row>
    <row r="1027" spans="1:2" ht="18" x14ac:dyDescent="0.25">
      <c r="A1027" s="24"/>
      <c r="B1027" s="22"/>
    </row>
    <row r="1028" spans="1:2" ht="18" x14ac:dyDescent="0.25">
      <c r="A1028" s="24"/>
      <c r="B1028" s="22"/>
    </row>
    <row r="1029" spans="1:2" ht="18" x14ac:dyDescent="0.25">
      <c r="A1029" s="24"/>
      <c r="B1029" s="22"/>
    </row>
    <row r="1030" spans="1:2" ht="18" x14ac:dyDescent="0.25">
      <c r="A1030" s="24"/>
      <c r="B1030" s="22"/>
    </row>
    <row r="1031" spans="1:2" ht="18" x14ac:dyDescent="0.25">
      <c r="A1031" s="24"/>
      <c r="B1031" s="22"/>
    </row>
    <row r="1032" spans="1:2" ht="18" x14ac:dyDescent="0.25">
      <c r="A1032" s="24"/>
      <c r="B1032" s="22"/>
    </row>
    <row r="1033" spans="1:2" ht="18" x14ac:dyDescent="0.25">
      <c r="A1033" s="24"/>
      <c r="B1033" s="22"/>
    </row>
    <row r="1034" spans="1:2" ht="18" x14ac:dyDescent="0.25">
      <c r="A1034" s="24"/>
      <c r="B1034" s="22"/>
    </row>
    <row r="1035" spans="1:2" ht="18" x14ac:dyDescent="0.25">
      <c r="A1035" s="24"/>
      <c r="B1035" s="22"/>
    </row>
    <row r="1036" spans="1:2" ht="18" x14ac:dyDescent="0.25">
      <c r="A1036" s="24"/>
      <c r="B1036" s="22"/>
    </row>
    <row r="1037" spans="1:2" ht="18" x14ac:dyDescent="0.25">
      <c r="A1037" s="24"/>
      <c r="B1037" s="22"/>
    </row>
    <row r="1038" spans="1:2" ht="18" x14ac:dyDescent="0.25">
      <c r="A1038" s="24"/>
      <c r="B1038" s="22"/>
    </row>
    <row r="1039" spans="1:2" ht="18" x14ac:dyDescent="0.25">
      <c r="A1039" s="24"/>
      <c r="B1039" s="22"/>
    </row>
    <row r="1040" spans="1:2" ht="18" x14ac:dyDescent="0.25">
      <c r="A1040" s="24"/>
      <c r="B1040" s="22"/>
    </row>
    <row r="1041" spans="1:2" ht="18" x14ac:dyDescent="0.25">
      <c r="A1041" s="24"/>
      <c r="B1041" s="22"/>
    </row>
    <row r="1042" spans="1:2" ht="18" x14ac:dyDescent="0.25">
      <c r="A1042" s="24"/>
      <c r="B1042" s="22"/>
    </row>
    <row r="1043" spans="1:2" ht="18" x14ac:dyDescent="0.25">
      <c r="A1043" s="24"/>
      <c r="B1043" s="22"/>
    </row>
    <row r="1044" spans="1:2" ht="18" x14ac:dyDescent="0.25">
      <c r="A1044" s="24"/>
      <c r="B1044" s="22"/>
    </row>
    <row r="1045" spans="1:2" ht="18" x14ac:dyDescent="0.25">
      <c r="A1045" s="24"/>
      <c r="B1045" s="22"/>
    </row>
    <row r="1046" spans="1:2" ht="18" x14ac:dyDescent="0.25">
      <c r="A1046" s="24"/>
      <c r="B1046" s="22"/>
    </row>
    <row r="1047" spans="1:2" ht="18" x14ac:dyDescent="0.25">
      <c r="A1047" s="24"/>
      <c r="B1047" s="22"/>
    </row>
    <row r="1048" spans="1:2" ht="18" x14ac:dyDescent="0.25">
      <c r="A1048" s="24"/>
      <c r="B1048" s="22"/>
    </row>
    <row r="1049" spans="1:2" ht="18" x14ac:dyDescent="0.25">
      <c r="A1049" s="24"/>
      <c r="B1049" s="22"/>
    </row>
    <row r="1050" spans="1:2" ht="18" x14ac:dyDescent="0.25">
      <c r="A1050" s="24"/>
      <c r="B1050" s="22"/>
    </row>
    <row r="1051" spans="1:2" ht="18" x14ac:dyDescent="0.25">
      <c r="A1051" s="24"/>
      <c r="B1051" s="22"/>
    </row>
    <row r="1052" spans="1:2" ht="18" x14ac:dyDescent="0.25">
      <c r="A1052" s="24"/>
      <c r="B1052" s="22"/>
    </row>
    <row r="1053" spans="1:2" ht="18" x14ac:dyDescent="0.25">
      <c r="A1053" s="24"/>
      <c r="B1053" s="22"/>
    </row>
    <row r="1054" spans="1:2" ht="18" x14ac:dyDescent="0.25">
      <c r="A1054" s="24"/>
      <c r="B1054" s="22"/>
    </row>
    <row r="1055" spans="1:2" ht="18" x14ac:dyDescent="0.25">
      <c r="A1055" s="24"/>
      <c r="B1055" s="22"/>
    </row>
    <row r="1056" spans="1:2" ht="18" x14ac:dyDescent="0.25">
      <c r="A1056" s="24"/>
      <c r="B1056" s="22"/>
    </row>
    <row r="1057" spans="1:2" ht="18" x14ac:dyDescent="0.25">
      <c r="A1057" s="24"/>
      <c r="B1057" s="22"/>
    </row>
    <row r="1058" spans="1:2" ht="18" x14ac:dyDescent="0.25">
      <c r="A1058" s="24"/>
      <c r="B1058" s="22"/>
    </row>
    <row r="1059" spans="1:2" ht="18" x14ac:dyDescent="0.25">
      <c r="A1059" s="24"/>
      <c r="B1059" s="22"/>
    </row>
    <row r="1060" spans="1:2" ht="18" x14ac:dyDescent="0.25">
      <c r="A1060" s="24"/>
      <c r="B1060" s="22"/>
    </row>
    <row r="1061" spans="1:2" ht="18" x14ac:dyDescent="0.25">
      <c r="A1061" s="24"/>
      <c r="B1061" s="22"/>
    </row>
    <row r="1062" spans="1:2" ht="18" x14ac:dyDescent="0.25">
      <c r="A1062" s="24"/>
      <c r="B1062" s="22"/>
    </row>
    <row r="1063" spans="1:2" ht="18" x14ac:dyDescent="0.25">
      <c r="A1063" s="24"/>
      <c r="B1063" s="22"/>
    </row>
    <row r="1064" spans="1:2" ht="18" x14ac:dyDescent="0.25">
      <c r="A1064" s="24"/>
      <c r="B1064" s="22"/>
    </row>
    <row r="1065" spans="1:2" ht="18" x14ac:dyDescent="0.25">
      <c r="A1065" s="24"/>
      <c r="B1065" s="22"/>
    </row>
    <row r="1066" spans="1:2" ht="18" x14ac:dyDescent="0.25">
      <c r="A1066" s="24"/>
      <c r="B1066" s="22"/>
    </row>
    <row r="1067" spans="1:2" ht="18" x14ac:dyDescent="0.25">
      <c r="A1067" s="24"/>
      <c r="B1067" s="22"/>
    </row>
    <row r="1068" spans="1:2" ht="18" x14ac:dyDescent="0.25">
      <c r="A1068" s="24"/>
      <c r="B1068" s="22"/>
    </row>
    <row r="1069" spans="1:2" ht="18" x14ac:dyDescent="0.25">
      <c r="A1069" s="24"/>
      <c r="B1069" s="22"/>
    </row>
    <row r="1070" spans="1:2" ht="18" x14ac:dyDescent="0.25">
      <c r="A1070" s="24"/>
      <c r="B1070" s="22"/>
    </row>
    <row r="1071" spans="1:2" ht="18" x14ac:dyDescent="0.25">
      <c r="A1071" s="24"/>
      <c r="B1071" s="22"/>
    </row>
    <row r="1072" spans="1:2" ht="18" x14ac:dyDescent="0.25">
      <c r="A1072" s="24"/>
      <c r="B1072" s="22"/>
    </row>
    <row r="1073" spans="1:2" ht="18" x14ac:dyDescent="0.25">
      <c r="A1073" s="24"/>
      <c r="B1073" s="22"/>
    </row>
    <row r="1074" spans="1:2" ht="18" x14ac:dyDescent="0.25">
      <c r="A1074" s="24"/>
      <c r="B1074" s="22"/>
    </row>
    <row r="1075" spans="1:2" ht="18" x14ac:dyDescent="0.25">
      <c r="A1075" s="24"/>
      <c r="B1075" s="22"/>
    </row>
    <row r="1076" spans="1:2" ht="18" x14ac:dyDescent="0.25">
      <c r="A1076" s="24"/>
      <c r="B1076" s="22"/>
    </row>
    <row r="1077" spans="1:2" ht="18" x14ac:dyDescent="0.25">
      <c r="A1077" s="24"/>
      <c r="B1077" s="22"/>
    </row>
    <row r="1078" spans="1:2" ht="18" x14ac:dyDescent="0.25">
      <c r="A1078" s="24"/>
      <c r="B1078" s="22"/>
    </row>
    <row r="1079" spans="1:2" ht="18" x14ac:dyDescent="0.25">
      <c r="A1079" s="24"/>
      <c r="B1079" s="22"/>
    </row>
    <row r="1080" spans="1:2" ht="18" x14ac:dyDescent="0.25">
      <c r="A1080" s="24"/>
      <c r="B1080" s="22"/>
    </row>
    <row r="1081" spans="1:2" ht="18" x14ac:dyDescent="0.25">
      <c r="A1081" s="24"/>
      <c r="B1081" s="22"/>
    </row>
    <row r="1082" spans="1:2" ht="18" x14ac:dyDescent="0.25">
      <c r="A1082" s="24"/>
      <c r="B1082" s="22"/>
    </row>
    <row r="1083" spans="1:2" ht="18" x14ac:dyDescent="0.25">
      <c r="A1083" s="24"/>
      <c r="B1083" s="22"/>
    </row>
    <row r="1084" spans="1:2" ht="18" x14ac:dyDescent="0.25">
      <c r="A1084" s="24"/>
      <c r="B1084" s="22"/>
    </row>
    <row r="1085" spans="1:2" ht="18" x14ac:dyDescent="0.25">
      <c r="A1085" s="24"/>
      <c r="B1085" s="22"/>
    </row>
    <row r="1086" spans="1:2" ht="18" x14ac:dyDescent="0.25">
      <c r="A1086" s="24"/>
      <c r="B1086" s="22"/>
    </row>
    <row r="1087" spans="1:2" ht="18" x14ac:dyDescent="0.25">
      <c r="A1087" s="24"/>
      <c r="B1087" s="22"/>
    </row>
    <row r="1088" spans="1:2" ht="18" x14ac:dyDescent="0.25">
      <c r="A1088" s="24"/>
      <c r="B1088" s="22"/>
    </row>
    <row r="1089" spans="1:2" ht="18" x14ac:dyDescent="0.25">
      <c r="A1089" s="24"/>
      <c r="B1089" s="22"/>
    </row>
    <row r="1090" spans="1:2" ht="18" x14ac:dyDescent="0.25">
      <c r="A1090" s="24"/>
      <c r="B1090" s="22"/>
    </row>
    <row r="1091" spans="1:2" ht="18" x14ac:dyDescent="0.25">
      <c r="A1091" s="24"/>
      <c r="B1091" s="22"/>
    </row>
    <row r="1092" spans="1:2" ht="18" x14ac:dyDescent="0.25">
      <c r="A1092" s="24"/>
      <c r="B1092" s="22"/>
    </row>
    <row r="1093" spans="1:2" ht="18" x14ac:dyDescent="0.25">
      <c r="A1093" s="24"/>
      <c r="B1093" s="22"/>
    </row>
    <row r="1094" spans="1:2" ht="18" x14ac:dyDescent="0.25">
      <c r="A1094" s="24"/>
      <c r="B1094" s="22"/>
    </row>
    <row r="1095" spans="1:2" ht="18" x14ac:dyDescent="0.25">
      <c r="A1095" s="24"/>
      <c r="B1095" s="22"/>
    </row>
    <row r="1096" spans="1:2" ht="18" x14ac:dyDescent="0.25">
      <c r="A1096" s="24"/>
      <c r="B1096" s="22"/>
    </row>
    <row r="1097" spans="1:2" ht="18" x14ac:dyDescent="0.25">
      <c r="A1097" s="24"/>
      <c r="B1097" s="22"/>
    </row>
    <row r="1098" spans="1:2" ht="18" x14ac:dyDescent="0.25">
      <c r="A1098" s="24"/>
      <c r="B1098" s="22"/>
    </row>
    <row r="1099" spans="1:2" ht="18" x14ac:dyDescent="0.25">
      <c r="A1099" s="24"/>
      <c r="B1099" s="22"/>
    </row>
    <row r="1100" spans="1:2" ht="18" x14ac:dyDescent="0.25">
      <c r="A1100" s="24"/>
      <c r="B1100" s="22"/>
    </row>
    <row r="1101" spans="1:2" ht="18" x14ac:dyDescent="0.25">
      <c r="A1101" s="24"/>
      <c r="B1101" s="22"/>
    </row>
    <row r="1102" spans="1:2" ht="18" x14ac:dyDescent="0.25">
      <c r="A1102" s="24"/>
      <c r="B1102" s="22"/>
    </row>
    <row r="1103" spans="1:2" ht="18" x14ac:dyDescent="0.25">
      <c r="A1103" s="24"/>
      <c r="B1103" s="22"/>
    </row>
    <row r="1104" spans="1:2" ht="18" x14ac:dyDescent="0.25">
      <c r="A1104" s="24"/>
      <c r="B1104" s="22"/>
    </row>
    <row r="1105" spans="1:2" ht="18" x14ac:dyDescent="0.25">
      <c r="A1105" s="24"/>
      <c r="B1105" s="22"/>
    </row>
    <row r="1106" spans="1:2" ht="18" x14ac:dyDescent="0.25">
      <c r="A1106" s="24"/>
      <c r="B1106" s="22"/>
    </row>
    <row r="1107" spans="1:2" ht="18" x14ac:dyDescent="0.25">
      <c r="A1107" s="24"/>
      <c r="B1107" s="22"/>
    </row>
    <row r="1108" spans="1:2" ht="18" x14ac:dyDescent="0.25">
      <c r="A1108" s="24"/>
      <c r="B1108" s="22"/>
    </row>
    <row r="1109" spans="1:2" ht="18" x14ac:dyDescent="0.25">
      <c r="A1109" s="24"/>
      <c r="B1109" s="22"/>
    </row>
    <row r="1110" spans="1:2" ht="18" x14ac:dyDescent="0.25">
      <c r="A1110" s="24"/>
      <c r="B1110" s="22"/>
    </row>
    <row r="1111" spans="1:2" ht="18" x14ac:dyDescent="0.25">
      <c r="A1111" s="24"/>
      <c r="B1111" s="22"/>
    </row>
    <row r="1112" spans="1:2" ht="18" x14ac:dyDescent="0.25">
      <c r="A1112" s="24"/>
      <c r="B1112" s="22"/>
    </row>
    <row r="1113" spans="1:2" ht="18" x14ac:dyDescent="0.25">
      <c r="A1113" s="24"/>
      <c r="B1113" s="22"/>
    </row>
    <row r="1114" spans="1:2" ht="18" x14ac:dyDescent="0.25">
      <c r="A1114" s="24"/>
      <c r="B1114" s="22"/>
    </row>
    <row r="1115" spans="1:2" ht="18" x14ac:dyDescent="0.25">
      <c r="A1115" s="24"/>
      <c r="B1115" s="22"/>
    </row>
    <row r="1116" spans="1:2" ht="18" x14ac:dyDescent="0.25">
      <c r="A1116" s="24"/>
      <c r="B1116" s="22"/>
    </row>
    <row r="1117" spans="1:2" ht="18" x14ac:dyDescent="0.25">
      <c r="A1117" s="24"/>
      <c r="B1117" s="22"/>
    </row>
    <row r="1118" spans="1:2" ht="18" x14ac:dyDescent="0.25">
      <c r="A1118" s="24"/>
      <c r="B1118" s="22"/>
    </row>
    <row r="1119" spans="1:2" ht="18" x14ac:dyDescent="0.25">
      <c r="A1119" s="24"/>
      <c r="B1119" s="22"/>
    </row>
    <row r="1120" spans="1:2" ht="18" x14ac:dyDescent="0.25">
      <c r="A1120" s="24"/>
      <c r="B1120" s="22"/>
    </row>
    <row r="1121" spans="1:2" ht="18" x14ac:dyDescent="0.25">
      <c r="A1121" s="24"/>
      <c r="B1121" s="22"/>
    </row>
    <row r="1122" spans="1:2" ht="18" x14ac:dyDescent="0.25">
      <c r="A1122" s="24"/>
      <c r="B1122" s="22"/>
    </row>
    <row r="1123" spans="1:2" ht="18" x14ac:dyDescent="0.25">
      <c r="A1123" s="24"/>
      <c r="B1123" s="22"/>
    </row>
    <row r="1124" spans="1:2" ht="18" x14ac:dyDescent="0.25">
      <c r="A1124" s="24"/>
      <c r="B1124" s="22"/>
    </row>
    <row r="1125" spans="1:2" ht="18" x14ac:dyDescent="0.25">
      <c r="A1125" s="24"/>
      <c r="B1125" s="22"/>
    </row>
    <row r="1126" spans="1:2" ht="18" x14ac:dyDescent="0.25">
      <c r="B1126" s="22"/>
    </row>
    <row r="1127" spans="1:2" ht="18" x14ac:dyDescent="0.25">
      <c r="B1127" s="22"/>
    </row>
    <row r="1128" spans="1:2" ht="18" x14ac:dyDescent="0.25">
      <c r="B1128" s="22"/>
    </row>
    <row r="1129" spans="1:2" ht="18" x14ac:dyDescent="0.25">
      <c r="B1129" s="22"/>
    </row>
    <row r="1130" spans="1:2" ht="18" x14ac:dyDescent="0.25">
      <c r="B1130" s="22"/>
    </row>
    <row r="1131" spans="1:2" ht="18" x14ac:dyDescent="0.25">
      <c r="B1131" s="22"/>
    </row>
    <row r="1132" spans="1:2" ht="18" x14ac:dyDescent="0.25">
      <c r="B1132" s="22"/>
    </row>
    <row r="1133" spans="1:2" ht="18" x14ac:dyDescent="0.25">
      <c r="B1133" s="22"/>
    </row>
    <row r="1134" spans="1:2" ht="18" x14ac:dyDescent="0.25">
      <c r="B1134" s="22"/>
    </row>
    <row r="1135" spans="1:2" ht="18" x14ac:dyDescent="0.25">
      <c r="B1135" s="22"/>
    </row>
  </sheetData>
  <sortState xmlns:xlrd2="http://schemas.microsoft.com/office/spreadsheetml/2017/richdata2" ref="A3:B273">
    <sortCondition ref="A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34"/>
  <sheetViews>
    <sheetView topLeftCell="B1" workbookViewId="0">
      <selection activeCell="G34" sqref="G34"/>
    </sheetView>
  </sheetViews>
  <sheetFormatPr baseColWidth="10" defaultRowHeight="15" x14ac:dyDescent="0.25"/>
  <cols>
    <col min="1" max="1" width="36" style="3" customWidth="1"/>
    <col min="2" max="2" width="29.5703125" bestFit="1" customWidth="1"/>
    <col min="3" max="3" width="15.28515625" customWidth="1"/>
    <col min="5" max="5" width="15.85546875" bestFit="1" customWidth="1"/>
    <col min="6" max="6" width="40" customWidth="1"/>
    <col min="7" max="7" width="23.42578125" bestFit="1" customWidth="1"/>
    <col min="8" max="8" width="26.5703125" customWidth="1"/>
    <col min="9" max="9" width="42.5703125" bestFit="1" customWidth="1"/>
    <col min="10" max="10" width="27.42578125" style="12" bestFit="1" customWidth="1"/>
  </cols>
  <sheetData>
    <row r="1" spans="1:10" ht="15.75" x14ac:dyDescent="0.25">
      <c r="A1" s="26"/>
      <c r="B1" s="30"/>
      <c r="C1" s="30"/>
      <c r="D1" s="30"/>
      <c r="E1" s="30"/>
      <c r="F1" s="30"/>
      <c r="G1" s="30"/>
      <c r="H1" s="30"/>
      <c r="I1" s="30"/>
      <c r="J1" s="31"/>
    </row>
    <row r="2" spans="1:10" s="16" customFormat="1" ht="36" customHeight="1" x14ac:dyDescent="0.25">
      <c r="A2" s="26" t="s">
        <v>26</v>
      </c>
      <c r="B2" s="26" t="s">
        <v>27</v>
      </c>
      <c r="C2" s="26" t="s">
        <v>137</v>
      </c>
      <c r="D2" s="26" t="s">
        <v>138</v>
      </c>
      <c r="E2" s="27" t="s">
        <v>210</v>
      </c>
      <c r="F2" s="26" t="s">
        <v>150</v>
      </c>
      <c r="G2" s="26" t="s">
        <v>211</v>
      </c>
      <c r="H2" s="26" t="s">
        <v>206</v>
      </c>
      <c r="I2" s="26" t="s">
        <v>207</v>
      </c>
      <c r="J2" s="27" t="s">
        <v>208</v>
      </c>
    </row>
    <row r="3" spans="1:10" ht="75" x14ac:dyDescent="0.25">
      <c r="A3" s="28" t="s">
        <v>124</v>
      </c>
      <c r="B3" s="28" t="s">
        <v>28</v>
      </c>
      <c r="C3" s="28" t="s">
        <v>119</v>
      </c>
      <c r="D3" s="28" t="s">
        <v>139</v>
      </c>
      <c r="E3" s="28" t="s">
        <v>5</v>
      </c>
      <c r="F3" s="28" t="s">
        <v>151</v>
      </c>
      <c r="G3" s="28" t="s">
        <v>157</v>
      </c>
      <c r="H3" s="28" t="s">
        <v>184</v>
      </c>
      <c r="I3" s="28" t="s">
        <v>195</v>
      </c>
      <c r="J3" s="29" t="s">
        <v>236</v>
      </c>
    </row>
    <row r="4" spans="1:10" ht="60" x14ac:dyDescent="0.25">
      <c r="A4" s="28" t="s">
        <v>125</v>
      </c>
      <c r="B4" s="28" t="s">
        <v>29</v>
      </c>
      <c r="C4" s="28" t="s">
        <v>120</v>
      </c>
      <c r="D4" s="28" t="s">
        <v>87</v>
      </c>
      <c r="E4" s="28" t="s">
        <v>139</v>
      </c>
      <c r="F4" s="28" t="s">
        <v>152</v>
      </c>
      <c r="G4" s="28" t="s">
        <v>158</v>
      </c>
      <c r="H4" s="28" t="s">
        <v>185</v>
      </c>
      <c r="I4" s="28" t="s">
        <v>196</v>
      </c>
      <c r="J4" s="29" t="s">
        <v>237</v>
      </c>
    </row>
    <row r="5" spans="1:10" ht="75" x14ac:dyDescent="0.25">
      <c r="A5" s="28" t="s">
        <v>126</v>
      </c>
      <c r="B5" s="28" t="s">
        <v>30</v>
      </c>
      <c r="C5" s="28" t="s">
        <v>121</v>
      </c>
      <c r="D5" s="28" t="s">
        <v>140</v>
      </c>
      <c r="E5" s="30"/>
      <c r="F5" s="28" t="s">
        <v>153</v>
      </c>
      <c r="G5" s="28" t="s">
        <v>159</v>
      </c>
      <c r="H5" s="28" t="s">
        <v>186</v>
      </c>
      <c r="I5" s="28" t="s">
        <v>197</v>
      </c>
      <c r="J5" s="29" t="s">
        <v>238</v>
      </c>
    </row>
    <row r="6" spans="1:10" ht="120" x14ac:dyDescent="0.25">
      <c r="A6" s="28" t="s">
        <v>127</v>
      </c>
      <c r="B6" s="28" t="s">
        <v>31</v>
      </c>
      <c r="C6" s="28" t="s">
        <v>122</v>
      </c>
      <c r="D6" s="28" t="s">
        <v>141</v>
      </c>
      <c r="E6" s="30"/>
      <c r="F6" s="28" t="s">
        <v>154</v>
      </c>
      <c r="G6" s="28" t="s">
        <v>160</v>
      </c>
      <c r="H6" s="28" t="s">
        <v>187</v>
      </c>
      <c r="I6" s="28" t="s">
        <v>198</v>
      </c>
      <c r="J6" s="29" t="s">
        <v>239</v>
      </c>
    </row>
    <row r="7" spans="1:10" ht="30" x14ac:dyDescent="0.25">
      <c r="A7" s="28" t="s">
        <v>128</v>
      </c>
      <c r="B7" s="28" t="s">
        <v>32</v>
      </c>
      <c r="C7" s="28" t="s">
        <v>123</v>
      </c>
      <c r="D7" s="28" t="s">
        <v>142</v>
      </c>
      <c r="E7" s="30"/>
      <c r="F7" s="28" t="s">
        <v>155</v>
      </c>
      <c r="G7" s="28" t="s">
        <v>6</v>
      </c>
      <c r="H7" s="28" t="s">
        <v>188</v>
      </c>
      <c r="I7" s="28" t="s">
        <v>199</v>
      </c>
      <c r="J7" s="29" t="s">
        <v>240</v>
      </c>
    </row>
    <row r="8" spans="1:10" ht="30" x14ac:dyDescent="0.25">
      <c r="A8" s="28" t="s">
        <v>129</v>
      </c>
      <c r="B8" s="28" t="s">
        <v>33</v>
      </c>
      <c r="C8" s="30"/>
      <c r="D8" s="28" t="s">
        <v>143</v>
      </c>
      <c r="E8" s="30"/>
      <c r="F8" s="28" t="s">
        <v>156</v>
      </c>
      <c r="G8" s="28" t="s">
        <v>161</v>
      </c>
      <c r="H8" s="28" t="s">
        <v>189</v>
      </c>
      <c r="I8" s="30"/>
      <c r="J8" s="29" t="s">
        <v>241</v>
      </c>
    </row>
    <row r="9" spans="1:10" ht="135" x14ac:dyDescent="0.25">
      <c r="A9" s="28" t="s">
        <v>130</v>
      </c>
      <c r="B9" s="28" t="s">
        <v>34</v>
      </c>
      <c r="C9" s="30"/>
      <c r="D9" s="28" t="s">
        <v>144</v>
      </c>
      <c r="E9" s="30"/>
      <c r="F9" s="30"/>
      <c r="G9" s="28" t="s">
        <v>162</v>
      </c>
      <c r="H9" s="28" t="s">
        <v>190</v>
      </c>
      <c r="I9" s="30"/>
      <c r="J9" s="29" t="s">
        <v>242</v>
      </c>
    </row>
    <row r="10" spans="1:10" ht="45" x14ac:dyDescent="0.25">
      <c r="A10" s="28" t="s">
        <v>131</v>
      </c>
      <c r="B10" s="28" t="s">
        <v>35</v>
      </c>
      <c r="C10" s="30"/>
      <c r="D10" s="28" t="s">
        <v>145</v>
      </c>
      <c r="E10" s="30"/>
      <c r="F10" s="30"/>
      <c r="G10" s="28" t="s">
        <v>163</v>
      </c>
      <c r="H10" s="28" t="s">
        <v>191</v>
      </c>
      <c r="I10" s="30"/>
      <c r="J10" s="29" t="s">
        <v>243</v>
      </c>
    </row>
    <row r="11" spans="1:10" ht="45" x14ac:dyDescent="0.25">
      <c r="A11" s="28" t="s">
        <v>132</v>
      </c>
      <c r="B11" s="28" t="s">
        <v>36</v>
      </c>
      <c r="C11" s="30"/>
      <c r="D11" s="28" t="s">
        <v>146</v>
      </c>
      <c r="E11" s="30"/>
      <c r="F11" s="30"/>
      <c r="G11" s="28" t="s">
        <v>164</v>
      </c>
      <c r="H11" s="28" t="s">
        <v>192</v>
      </c>
      <c r="I11" s="30"/>
      <c r="J11" s="29" t="s">
        <v>244</v>
      </c>
    </row>
    <row r="12" spans="1:10" ht="45" x14ac:dyDescent="0.25">
      <c r="A12" s="28" t="s">
        <v>133</v>
      </c>
      <c r="B12" s="28" t="s">
        <v>37</v>
      </c>
      <c r="C12" s="30"/>
      <c r="D12" s="28" t="s">
        <v>147</v>
      </c>
      <c r="E12" s="30"/>
      <c r="F12" s="30"/>
      <c r="G12" s="28" t="s">
        <v>165</v>
      </c>
      <c r="H12" s="28" t="s">
        <v>193</v>
      </c>
      <c r="I12" s="30"/>
      <c r="J12" s="29" t="s">
        <v>245</v>
      </c>
    </row>
    <row r="13" spans="1:10" ht="45" x14ac:dyDescent="0.25">
      <c r="A13" s="28" t="s">
        <v>134</v>
      </c>
      <c r="B13" s="28" t="s">
        <v>38</v>
      </c>
      <c r="C13" s="30"/>
      <c r="D13" s="28" t="s">
        <v>148</v>
      </c>
      <c r="E13" s="30"/>
      <c r="F13" s="30"/>
      <c r="G13" s="28" t="s">
        <v>166</v>
      </c>
      <c r="H13" s="28" t="s">
        <v>194</v>
      </c>
      <c r="I13" s="30"/>
      <c r="J13" s="29" t="s">
        <v>246</v>
      </c>
    </row>
    <row r="14" spans="1:10" ht="45" x14ac:dyDescent="0.25">
      <c r="A14" s="28" t="s">
        <v>135</v>
      </c>
      <c r="B14" s="28" t="s">
        <v>39</v>
      </c>
      <c r="C14" s="30"/>
      <c r="D14" s="30"/>
      <c r="E14" s="30"/>
      <c r="F14" s="30"/>
      <c r="G14" s="28" t="s">
        <v>167</v>
      </c>
      <c r="H14" s="28" t="s">
        <v>181</v>
      </c>
      <c r="I14" s="30"/>
      <c r="J14" s="29" t="s">
        <v>247</v>
      </c>
    </row>
    <row r="15" spans="1:10" ht="60" x14ac:dyDescent="0.25">
      <c r="A15" s="28" t="s">
        <v>136</v>
      </c>
      <c r="B15" s="28" t="s">
        <v>40</v>
      </c>
      <c r="C15" s="30"/>
      <c r="D15" s="30"/>
      <c r="E15" s="30"/>
      <c r="F15" s="30"/>
      <c r="G15" s="28" t="s">
        <v>168</v>
      </c>
      <c r="H15" s="30"/>
      <c r="I15" s="30"/>
      <c r="J15" s="29" t="s">
        <v>248</v>
      </c>
    </row>
    <row r="16" spans="1:10" ht="15.75" x14ac:dyDescent="0.25">
      <c r="A16" s="26"/>
      <c r="B16" s="28" t="s">
        <v>41</v>
      </c>
      <c r="C16" s="30"/>
      <c r="D16" s="30"/>
      <c r="E16" s="30"/>
      <c r="F16" s="30"/>
      <c r="G16" s="28" t="s">
        <v>169</v>
      </c>
      <c r="H16" s="30"/>
      <c r="I16" s="30"/>
      <c r="J16" s="29" t="s">
        <v>249</v>
      </c>
    </row>
    <row r="17" spans="1:10" ht="45" x14ac:dyDescent="0.25">
      <c r="A17" s="26"/>
      <c r="B17" s="28" t="s">
        <v>42</v>
      </c>
      <c r="C17" s="30"/>
      <c r="D17" s="30"/>
      <c r="E17" s="30"/>
      <c r="F17" s="30"/>
      <c r="G17" s="28" t="s">
        <v>170</v>
      </c>
      <c r="H17" s="30"/>
      <c r="I17" s="30"/>
      <c r="J17" s="29" t="s">
        <v>250</v>
      </c>
    </row>
    <row r="18" spans="1:10" ht="60" x14ac:dyDescent="0.25">
      <c r="A18" s="26"/>
      <c r="B18" s="28" t="s">
        <v>43</v>
      </c>
      <c r="C18" s="30"/>
      <c r="D18" s="30"/>
      <c r="E18" s="30"/>
      <c r="F18" s="30"/>
      <c r="G18" s="28" t="s">
        <v>171</v>
      </c>
      <c r="H18" s="30"/>
      <c r="I18" s="30"/>
      <c r="J18" s="29" t="s">
        <v>251</v>
      </c>
    </row>
    <row r="19" spans="1:10" ht="45" x14ac:dyDescent="0.25">
      <c r="A19" s="26"/>
      <c r="B19" s="28" t="s">
        <v>44</v>
      </c>
      <c r="C19" s="30"/>
      <c r="D19" s="30"/>
      <c r="E19" s="30"/>
      <c r="F19" s="30"/>
      <c r="G19" s="28" t="s">
        <v>172</v>
      </c>
      <c r="H19" s="30"/>
      <c r="I19" s="30"/>
      <c r="J19" s="29" t="s">
        <v>252</v>
      </c>
    </row>
    <row r="20" spans="1:10" ht="45" x14ac:dyDescent="0.25">
      <c r="A20" s="26"/>
      <c r="B20" s="28" t="s">
        <v>45</v>
      </c>
      <c r="C20" s="30"/>
      <c r="D20" s="30"/>
      <c r="E20" s="30"/>
      <c r="F20" s="30"/>
      <c r="G20" s="28" t="s">
        <v>173</v>
      </c>
      <c r="H20" s="30"/>
      <c r="I20" s="30"/>
      <c r="J20" s="29" t="s">
        <v>253</v>
      </c>
    </row>
    <row r="21" spans="1:10" ht="45" x14ac:dyDescent="0.25">
      <c r="A21" s="26"/>
      <c r="B21" s="28" t="s">
        <v>46</v>
      </c>
      <c r="C21" s="30"/>
      <c r="D21" s="30"/>
      <c r="E21" s="30"/>
      <c r="F21" s="30"/>
      <c r="G21" s="28" t="s">
        <v>179</v>
      </c>
      <c r="H21" s="30"/>
      <c r="I21" s="30"/>
      <c r="J21" s="29" t="s">
        <v>254</v>
      </c>
    </row>
    <row r="22" spans="1:10" ht="45" x14ac:dyDescent="0.25">
      <c r="A22" s="26"/>
      <c r="B22" s="28" t="s">
        <v>47</v>
      </c>
      <c r="C22" s="30"/>
      <c r="D22" s="30"/>
      <c r="E22" s="30"/>
      <c r="F22" s="30"/>
      <c r="G22" s="28" t="s">
        <v>174</v>
      </c>
      <c r="H22" s="30"/>
      <c r="I22" s="30"/>
      <c r="J22" s="29" t="s">
        <v>255</v>
      </c>
    </row>
    <row r="23" spans="1:10" ht="45" x14ac:dyDescent="0.25">
      <c r="A23" s="26"/>
      <c r="B23" s="28" t="s">
        <v>48</v>
      </c>
      <c r="C23" s="30"/>
      <c r="D23" s="30"/>
      <c r="E23" s="30"/>
      <c r="F23" s="30"/>
      <c r="G23" s="28" t="s">
        <v>175</v>
      </c>
      <c r="H23" s="30"/>
      <c r="I23" s="30"/>
      <c r="J23" s="29" t="s">
        <v>256</v>
      </c>
    </row>
    <row r="24" spans="1:10" ht="45" x14ac:dyDescent="0.25">
      <c r="A24" s="26"/>
      <c r="B24" s="28" t="s">
        <v>49</v>
      </c>
      <c r="C24" s="30"/>
      <c r="D24" s="30"/>
      <c r="E24" s="30"/>
      <c r="F24" s="30"/>
      <c r="G24" s="28" t="s">
        <v>176</v>
      </c>
      <c r="H24" s="30"/>
      <c r="I24" s="30"/>
      <c r="J24" s="29" t="s">
        <v>235</v>
      </c>
    </row>
    <row r="25" spans="1:10" ht="45" x14ac:dyDescent="0.25">
      <c r="A25" s="26"/>
      <c r="B25" s="28" t="s">
        <v>50</v>
      </c>
      <c r="C25" s="30"/>
      <c r="D25" s="30"/>
      <c r="E25" s="30"/>
      <c r="F25" s="30"/>
      <c r="G25" s="28" t="s">
        <v>177</v>
      </c>
      <c r="H25" s="30"/>
      <c r="I25" s="30"/>
      <c r="J25" s="29" t="s">
        <v>257</v>
      </c>
    </row>
    <row r="26" spans="1:10" ht="45" x14ac:dyDescent="0.25">
      <c r="A26" s="26"/>
      <c r="B26" s="28" t="s">
        <v>51</v>
      </c>
      <c r="C26" s="30"/>
      <c r="D26" s="30"/>
      <c r="E26" s="30"/>
      <c r="F26" s="30"/>
      <c r="G26" s="28" t="s">
        <v>178</v>
      </c>
      <c r="H26" s="30"/>
      <c r="I26" s="30"/>
      <c r="J26" s="29" t="s">
        <v>258</v>
      </c>
    </row>
    <row r="27" spans="1:10" ht="15.75" x14ac:dyDescent="0.25">
      <c r="A27" s="26"/>
      <c r="B27" s="28" t="s">
        <v>52</v>
      </c>
      <c r="C27" s="30"/>
      <c r="D27" s="30"/>
      <c r="E27" s="30"/>
      <c r="F27" s="30"/>
      <c r="G27" s="30"/>
      <c r="H27" s="30"/>
      <c r="I27" s="30"/>
      <c r="J27" s="29" t="s">
        <v>259</v>
      </c>
    </row>
    <row r="28" spans="1:10" ht="15.75" x14ac:dyDescent="0.25">
      <c r="A28" s="26"/>
      <c r="B28" s="28" t="s">
        <v>53</v>
      </c>
      <c r="C28" s="30"/>
      <c r="D28" s="30"/>
      <c r="E28" s="30"/>
      <c r="F28" s="30"/>
      <c r="G28" s="30"/>
      <c r="H28" s="30"/>
      <c r="I28" s="30"/>
      <c r="J28" s="29" t="s">
        <v>260</v>
      </c>
    </row>
    <row r="29" spans="1:10" ht="15.75" x14ac:dyDescent="0.25">
      <c r="A29" s="26"/>
      <c r="B29" s="28" t="s">
        <v>54</v>
      </c>
      <c r="C29" s="30"/>
      <c r="D29" s="30"/>
      <c r="E29" s="30"/>
      <c r="F29" s="30"/>
      <c r="G29" s="30"/>
      <c r="H29" s="30"/>
      <c r="I29" s="30"/>
      <c r="J29" s="29" t="s">
        <v>261</v>
      </c>
    </row>
    <row r="30" spans="1:10" ht="15.75" x14ac:dyDescent="0.25">
      <c r="A30" s="26"/>
      <c r="B30" s="28" t="s">
        <v>55</v>
      </c>
      <c r="C30" s="30"/>
      <c r="D30" s="30"/>
      <c r="E30" s="30"/>
      <c r="F30" s="30"/>
      <c r="G30" s="30"/>
      <c r="H30" s="30"/>
      <c r="I30" s="30"/>
      <c r="J30" s="29" t="s">
        <v>262</v>
      </c>
    </row>
    <row r="31" spans="1:10" ht="15.75" x14ac:dyDescent="0.25">
      <c r="A31" s="26"/>
      <c r="B31" s="28" t="s">
        <v>56</v>
      </c>
      <c r="C31" s="30"/>
      <c r="D31" s="30"/>
      <c r="E31" s="30"/>
      <c r="F31" s="30"/>
      <c r="G31" s="30"/>
      <c r="H31" s="30"/>
      <c r="I31" s="30"/>
      <c r="J31" s="29" t="s">
        <v>263</v>
      </c>
    </row>
    <row r="32" spans="1:10" ht="15.75" x14ac:dyDescent="0.25">
      <c r="A32" s="26"/>
      <c r="B32" s="28" t="s">
        <v>57</v>
      </c>
      <c r="C32" s="30"/>
      <c r="D32" s="30"/>
      <c r="E32" s="30"/>
      <c r="F32" s="30"/>
      <c r="G32" s="30"/>
      <c r="H32" s="30"/>
      <c r="I32" s="30"/>
      <c r="J32" s="29" t="s">
        <v>264</v>
      </c>
    </row>
    <row r="33" spans="1:10" ht="15.75" x14ac:dyDescent="0.25">
      <c r="A33" s="26"/>
      <c r="B33" s="28" t="s">
        <v>58</v>
      </c>
      <c r="C33" s="30"/>
      <c r="D33" s="30"/>
      <c r="E33" s="30"/>
      <c r="F33" s="30"/>
      <c r="G33" s="30"/>
      <c r="H33" s="30"/>
      <c r="I33" s="30"/>
      <c r="J33" s="29" t="s">
        <v>265</v>
      </c>
    </row>
    <row r="34" spans="1:10" ht="15.75" x14ac:dyDescent="0.25">
      <c r="A34" s="26"/>
      <c r="B34" s="28" t="s">
        <v>59</v>
      </c>
      <c r="C34" s="30"/>
      <c r="D34" s="30"/>
      <c r="E34" s="30"/>
      <c r="F34" s="30"/>
      <c r="G34" s="30"/>
      <c r="H34" s="30"/>
      <c r="I34" s="30"/>
      <c r="J34" s="29" t="s">
        <v>266</v>
      </c>
    </row>
    <row r="35" spans="1:10" ht="15.75" x14ac:dyDescent="0.25">
      <c r="A35" s="26"/>
      <c r="B35" s="28" t="s">
        <v>60</v>
      </c>
      <c r="C35" s="30"/>
      <c r="D35" s="30"/>
      <c r="E35" s="30"/>
      <c r="F35" s="30"/>
      <c r="G35" s="30"/>
      <c r="H35" s="30"/>
      <c r="I35" s="30"/>
      <c r="J35" s="29" t="s">
        <v>267</v>
      </c>
    </row>
    <row r="36" spans="1:10" ht="15.75" x14ac:dyDescent="0.25">
      <c r="A36" s="26"/>
      <c r="B36" s="28" t="s">
        <v>61</v>
      </c>
      <c r="C36" s="30"/>
      <c r="D36" s="30"/>
      <c r="E36" s="30"/>
      <c r="F36" s="30"/>
      <c r="G36" s="30"/>
      <c r="H36" s="30"/>
      <c r="I36" s="30"/>
      <c r="J36" s="29" t="s">
        <v>268</v>
      </c>
    </row>
    <row r="37" spans="1:10" ht="15.75" x14ac:dyDescent="0.25">
      <c r="A37" s="26"/>
      <c r="B37" s="28" t="s">
        <v>62</v>
      </c>
      <c r="C37" s="30"/>
      <c r="D37" s="30"/>
      <c r="E37" s="30"/>
      <c r="F37" s="30"/>
      <c r="G37" s="30"/>
      <c r="H37" s="30"/>
      <c r="I37" s="30"/>
      <c r="J37" s="29" t="s">
        <v>269</v>
      </c>
    </row>
    <row r="38" spans="1:10" ht="15.75" x14ac:dyDescent="0.25">
      <c r="A38" s="26"/>
      <c r="B38" s="28" t="s">
        <v>63</v>
      </c>
      <c r="C38" s="30"/>
      <c r="D38" s="30"/>
      <c r="E38" s="30"/>
      <c r="F38" s="30"/>
      <c r="G38" s="30"/>
      <c r="H38" s="30"/>
      <c r="I38" s="30"/>
      <c r="J38" s="29" t="s">
        <v>270</v>
      </c>
    </row>
    <row r="39" spans="1:10" ht="15.75" x14ac:dyDescent="0.25">
      <c r="A39" s="26"/>
      <c r="B39" s="28" t="s">
        <v>64</v>
      </c>
      <c r="C39" s="30"/>
      <c r="D39" s="30"/>
      <c r="E39" s="30"/>
      <c r="F39" s="30"/>
      <c r="G39" s="30"/>
      <c r="H39" s="30"/>
      <c r="I39" s="30"/>
      <c r="J39" s="29" t="s">
        <v>271</v>
      </c>
    </row>
    <row r="40" spans="1:10" ht="15.75" x14ac:dyDescent="0.25">
      <c r="A40" s="26"/>
      <c r="B40" s="28" t="s">
        <v>65</v>
      </c>
      <c r="C40" s="30"/>
      <c r="D40" s="30"/>
      <c r="E40" s="30"/>
      <c r="F40" s="30"/>
      <c r="G40" s="30"/>
      <c r="H40" s="30"/>
      <c r="I40" s="30"/>
      <c r="J40" s="29" t="s">
        <v>272</v>
      </c>
    </row>
    <row r="41" spans="1:10" ht="15.75" x14ac:dyDescent="0.25">
      <c r="A41" s="26"/>
      <c r="B41" s="28" t="s">
        <v>66</v>
      </c>
      <c r="C41" s="30"/>
      <c r="D41" s="30"/>
      <c r="E41" s="30"/>
      <c r="F41" s="30"/>
      <c r="G41" s="30"/>
      <c r="H41" s="30"/>
      <c r="I41" s="30"/>
      <c r="J41" s="29" t="s">
        <v>273</v>
      </c>
    </row>
    <row r="42" spans="1:10" ht="15.75" x14ac:dyDescent="0.25">
      <c r="A42" s="26"/>
      <c r="B42" s="28" t="s">
        <v>67</v>
      </c>
      <c r="C42" s="30"/>
      <c r="D42" s="30"/>
      <c r="E42" s="30"/>
      <c r="F42" s="30"/>
      <c r="G42" s="30"/>
      <c r="H42" s="30"/>
      <c r="I42" s="30"/>
      <c r="J42" s="29" t="s">
        <v>274</v>
      </c>
    </row>
    <row r="43" spans="1:10" ht="15.75" x14ac:dyDescent="0.25">
      <c r="A43" s="26"/>
      <c r="B43" s="28" t="s">
        <v>68</v>
      </c>
      <c r="C43" s="30"/>
      <c r="D43" s="30"/>
      <c r="E43" s="30"/>
      <c r="F43" s="30"/>
      <c r="G43" s="30"/>
      <c r="H43" s="30"/>
      <c r="I43" s="30"/>
      <c r="J43" s="29" t="s">
        <v>275</v>
      </c>
    </row>
    <row r="44" spans="1:10" ht="15.75" x14ac:dyDescent="0.25">
      <c r="A44" s="26"/>
      <c r="B44" s="28" t="s">
        <v>69</v>
      </c>
      <c r="C44" s="30"/>
      <c r="D44" s="30"/>
      <c r="E44" s="30"/>
      <c r="F44" s="30"/>
      <c r="G44" s="30"/>
      <c r="H44" s="30"/>
      <c r="I44" s="30"/>
      <c r="J44" s="29" t="s">
        <v>276</v>
      </c>
    </row>
    <row r="45" spans="1:10" ht="15.75" x14ac:dyDescent="0.25">
      <c r="A45" s="26"/>
      <c r="B45" s="28" t="s">
        <v>70</v>
      </c>
      <c r="C45" s="30"/>
      <c r="D45" s="30"/>
      <c r="E45" s="30"/>
      <c r="F45" s="30"/>
      <c r="G45" s="30"/>
      <c r="H45" s="30"/>
      <c r="I45" s="30"/>
      <c r="J45" s="29" t="s">
        <v>277</v>
      </c>
    </row>
    <row r="46" spans="1:10" ht="15.75" x14ac:dyDescent="0.25">
      <c r="A46" s="26"/>
      <c r="B46" s="28" t="s">
        <v>71</v>
      </c>
      <c r="C46" s="30"/>
      <c r="D46" s="30"/>
      <c r="E46" s="30"/>
      <c r="F46" s="30"/>
      <c r="G46" s="30"/>
      <c r="H46" s="30"/>
      <c r="I46" s="30"/>
      <c r="J46" s="29" t="s">
        <v>278</v>
      </c>
    </row>
    <row r="47" spans="1:10" ht="15.75" x14ac:dyDescent="0.25">
      <c r="A47" s="26"/>
      <c r="B47" s="28" t="s">
        <v>72</v>
      </c>
      <c r="C47" s="30"/>
      <c r="D47" s="30"/>
      <c r="E47" s="30"/>
      <c r="F47" s="30"/>
      <c r="G47" s="30"/>
      <c r="H47" s="30"/>
      <c r="I47" s="30"/>
      <c r="J47" s="29" t="s">
        <v>279</v>
      </c>
    </row>
    <row r="48" spans="1:10" ht="15.75" x14ac:dyDescent="0.25">
      <c r="A48" s="26"/>
      <c r="B48" s="28" t="s">
        <v>73</v>
      </c>
      <c r="C48" s="30"/>
      <c r="D48" s="30"/>
      <c r="E48" s="30"/>
      <c r="F48" s="30"/>
      <c r="G48" s="30"/>
      <c r="H48" s="30"/>
      <c r="I48" s="30"/>
      <c r="J48" s="29" t="s">
        <v>280</v>
      </c>
    </row>
    <row r="49" spans="1:10" ht="15.75" x14ac:dyDescent="0.25">
      <c r="A49" s="26"/>
      <c r="B49" s="28" t="s">
        <v>74</v>
      </c>
      <c r="C49" s="30"/>
      <c r="D49" s="30"/>
      <c r="E49" s="30"/>
      <c r="F49" s="30"/>
      <c r="G49" s="30"/>
      <c r="H49" s="30"/>
      <c r="I49" s="30"/>
      <c r="J49" s="29" t="s">
        <v>281</v>
      </c>
    </row>
    <row r="50" spans="1:10" ht="15.75" x14ac:dyDescent="0.25">
      <c r="A50" s="26"/>
      <c r="B50" s="28" t="s">
        <v>75</v>
      </c>
      <c r="C50" s="30"/>
      <c r="D50" s="30"/>
      <c r="E50" s="30"/>
      <c r="F50" s="30"/>
      <c r="G50" s="30"/>
      <c r="H50" s="30"/>
      <c r="I50" s="30"/>
      <c r="J50" s="29" t="s">
        <v>282</v>
      </c>
    </row>
    <row r="51" spans="1:10" ht="15.75" x14ac:dyDescent="0.25">
      <c r="A51" s="26"/>
      <c r="B51" s="28" t="s">
        <v>76</v>
      </c>
      <c r="C51" s="30"/>
      <c r="D51" s="30"/>
      <c r="E51" s="30"/>
      <c r="F51" s="30"/>
      <c r="G51" s="30"/>
      <c r="H51" s="30"/>
      <c r="I51" s="30"/>
      <c r="J51" s="29" t="s">
        <v>283</v>
      </c>
    </row>
    <row r="52" spans="1:10" ht="15.75" x14ac:dyDescent="0.25">
      <c r="A52" s="26"/>
      <c r="B52" s="28" t="s">
        <v>77</v>
      </c>
      <c r="C52" s="30"/>
      <c r="D52" s="30"/>
      <c r="E52" s="30"/>
      <c r="F52" s="30"/>
      <c r="G52" s="30"/>
      <c r="H52" s="30"/>
      <c r="I52" s="30"/>
      <c r="J52" s="29" t="s">
        <v>284</v>
      </c>
    </row>
    <row r="53" spans="1:10" ht="15.75" x14ac:dyDescent="0.25">
      <c r="A53" s="26"/>
      <c r="B53" s="28" t="s">
        <v>78</v>
      </c>
      <c r="C53" s="30"/>
      <c r="D53" s="30"/>
      <c r="E53" s="30"/>
      <c r="F53" s="30"/>
      <c r="G53" s="30"/>
      <c r="H53" s="30"/>
      <c r="I53" s="30"/>
      <c r="J53" s="29" t="s">
        <v>285</v>
      </c>
    </row>
    <row r="54" spans="1:10" ht="15.75" x14ac:dyDescent="0.25">
      <c r="A54" s="26"/>
      <c r="B54" s="28" t="s">
        <v>79</v>
      </c>
      <c r="C54" s="30"/>
      <c r="D54" s="30"/>
      <c r="E54" s="30"/>
      <c r="F54" s="30"/>
      <c r="G54" s="30"/>
      <c r="H54" s="30"/>
      <c r="I54" s="30"/>
      <c r="J54" s="29" t="s">
        <v>286</v>
      </c>
    </row>
    <row r="55" spans="1:10" ht="15.75" x14ac:dyDescent="0.25">
      <c r="A55" s="26"/>
      <c r="B55" s="28" t="s">
        <v>80</v>
      </c>
      <c r="C55" s="30"/>
      <c r="D55" s="30"/>
      <c r="E55" s="30"/>
      <c r="F55" s="30"/>
      <c r="G55" s="30"/>
      <c r="H55" s="30"/>
      <c r="I55" s="30"/>
      <c r="J55" s="29" t="s">
        <v>287</v>
      </c>
    </row>
    <row r="56" spans="1:10" ht="15.75" x14ac:dyDescent="0.25">
      <c r="A56" s="26"/>
      <c r="B56" s="28" t="s">
        <v>81</v>
      </c>
      <c r="C56" s="30"/>
      <c r="D56" s="30"/>
      <c r="E56" s="30"/>
      <c r="F56" s="30"/>
      <c r="G56" s="30"/>
      <c r="H56" s="30"/>
      <c r="I56" s="30"/>
      <c r="J56" s="29" t="s">
        <v>288</v>
      </c>
    </row>
    <row r="57" spans="1:10" ht="15.75" x14ac:dyDescent="0.25">
      <c r="A57" s="26"/>
      <c r="B57" s="28" t="s">
        <v>82</v>
      </c>
      <c r="C57" s="30"/>
      <c r="D57" s="30"/>
      <c r="E57" s="30"/>
      <c r="F57" s="30"/>
      <c r="G57" s="30"/>
      <c r="H57" s="30"/>
      <c r="I57" s="30"/>
      <c r="J57" s="29" t="s">
        <v>289</v>
      </c>
    </row>
    <row r="58" spans="1:10" ht="15.75" x14ac:dyDescent="0.25">
      <c r="A58" s="26"/>
      <c r="B58" s="28" t="s">
        <v>83</v>
      </c>
      <c r="C58" s="30"/>
      <c r="D58" s="30"/>
      <c r="E58" s="30"/>
      <c r="F58" s="30"/>
      <c r="G58" s="30"/>
      <c r="H58" s="30"/>
      <c r="I58" s="30"/>
      <c r="J58" s="29" t="s">
        <v>290</v>
      </c>
    </row>
    <row r="59" spans="1:10" ht="15.75" x14ac:dyDescent="0.25">
      <c r="A59" s="26"/>
      <c r="B59" s="28" t="s">
        <v>84</v>
      </c>
      <c r="C59" s="30"/>
      <c r="D59" s="30"/>
      <c r="E59" s="30"/>
      <c r="F59" s="30"/>
      <c r="G59" s="30"/>
      <c r="H59" s="30"/>
      <c r="I59" s="30"/>
      <c r="J59" s="29" t="s">
        <v>291</v>
      </c>
    </row>
    <row r="60" spans="1:10" ht="15.75" x14ac:dyDescent="0.25">
      <c r="A60" s="26"/>
      <c r="B60" s="28" t="s">
        <v>85</v>
      </c>
      <c r="C60" s="30"/>
      <c r="D60" s="30"/>
      <c r="E60" s="30"/>
      <c r="F60" s="30"/>
      <c r="G60" s="30"/>
      <c r="H60" s="30"/>
      <c r="I60" s="30"/>
      <c r="J60" s="29" t="s">
        <v>292</v>
      </c>
    </row>
    <row r="61" spans="1:10" ht="15.75" x14ac:dyDescent="0.25">
      <c r="A61" s="26"/>
      <c r="B61" s="28" t="s">
        <v>86</v>
      </c>
      <c r="C61" s="30"/>
      <c r="D61" s="30"/>
      <c r="E61" s="30"/>
      <c r="F61" s="30"/>
      <c r="G61" s="30"/>
      <c r="H61" s="30"/>
      <c r="I61" s="30"/>
      <c r="J61" s="29" t="s">
        <v>293</v>
      </c>
    </row>
    <row r="62" spans="1:10" ht="15.75" x14ac:dyDescent="0.25">
      <c r="A62" s="26"/>
      <c r="B62" s="28" t="s">
        <v>87</v>
      </c>
      <c r="C62" s="30"/>
      <c r="D62" s="30"/>
      <c r="E62" s="30"/>
      <c r="F62" s="30"/>
      <c r="G62" s="30"/>
      <c r="H62" s="30"/>
      <c r="I62" s="30"/>
      <c r="J62" s="29" t="s">
        <v>294</v>
      </c>
    </row>
    <row r="63" spans="1:10" ht="15.75" x14ac:dyDescent="0.25">
      <c r="A63" s="26"/>
      <c r="B63" s="28" t="s">
        <v>88</v>
      </c>
      <c r="C63" s="30"/>
      <c r="D63" s="30"/>
      <c r="E63" s="30"/>
      <c r="F63" s="30"/>
      <c r="G63" s="30"/>
      <c r="H63" s="30"/>
      <c r="I63" s="30"/>
      <c r="J63" s="29" t="s">
        <v>295</v>
      </c>
    </row>
    <row r="64" spans="1:10" ht="15.75" x14ac:dyDescent="0.25">
      <c r="A64" s="26"/>
      <c r="B64" s="28" t="s">
        <v>89</v>
      </c>
      <c r="C64" s="30"/>
      <c r="D64" s="30"/>
      <c r="E64" s="30"/>
      <c r="F64" s="30"/>
      <c r="G64" s="30"/>
      <c r="H64" s="30"/>
      <c r="I64" s="30"/>
      <c r="J64" s="29" t="s">
        <v>296</v>
      </c>
    </row>
    <row r="65" spans="1:10" ht="15.75" x14ac:dyDescent="0.25">
      <c r="A65" s="26"/>
      <c r="B65" s="28" t="s">
        <v>90</v>
      </c>
      <c r="C65" s="30"/>
      <c r="D65" s="30"/>
      <c r="E65" s="30"/>
      <c r="F65" s="30"/>
      <c r="G65" s="30"/>
      <c r="H65" s="30"/>
      <c r="I65" s="30"/>
      <c r="J65" s="29" t="s">
        <v>297</v>
      </c>
    </row>
    <row r="66" spans="1:10" ht="15.75" x14ac:dyDescent="0.25">
      <c r="A66" s="26"/>
      <c r="B66" s="28" t="s">
        <v>91</v>
      </c>
      <c r="C66" s="30"/>
      <c r="D66" s="30"/>
      <c r="E66" s="30"/>
      <c r="F66" s="30"/>
      <c r="G66" s="30"/>
      <c r="H66" s="30"/>
      <c r="I66" s="30"/>
      <c r="J66" s="29" t="s">
        <v>298</v>
      </c>
    </row>
    <row r="67" spans="1:10" ht="15.75" x14ac:dyDescent="0.25">
      <c r="A67" s="26"/>
      <c r="B67" s="28" t="s">
        <v>92</v>
      </c>
      <c r="C67" s="30"/>
      <c r="D67" s="30"/>
      <c r="E67" s="30"/>
      <c r="F67" s="30"/>
      <c r="G67" s="30"/>
      <c r="H67" s="30"/>
      <c r="I67" s="30"/>
      <c r="J67" s="29" t="s">
        <v>299</v>
      </c>
    </row>
    <row r="68" spans="1:10" ht="15.75" x14ac:dyDescent="0.25">
      <c r="A68" s="26"/>
      <c r="B68" s="28" t="s">
        <v>93</v>
      </c>
      <c r="C68" s="30"/>
      <c r="D68" s="30"/>
      <c r="E68" s="30"/>
      <c r="F68" s="30"/>
      <c r="G68" s="30"/>
      <c r="H68" s="30"/>
      <c r="I68" s="30"/>
      <c r="J68" s="29" t="s">
        <v>300</v>
      </c>
    </row>
    <row r="69" spans="1:10" ht="15.75" x14ac:dyDescent="0.25">
      <c r="A69" s="26"/>
      <c r="B69" s="28" t="s">
        <v>94</v>
      </c>
      <c r="C69" s="30"/>
      <c r="D69" s="30"/>
      <c r="E69" s="30"/>
      <c r="F69" s="30"/>
      <c r="G69" s="30"/>
      <c r="H69" s="30"/>
      <c r="I69" s="30"/>
      <c r="J69" s="29" t="s">
        <v>301</v>
      </c>
    </row>
    <row r="70" spans="1:10" ht="15.75" x14ac:dyDescent="0.25">
      <c r="A70" s="26"/>
      <c r="B70" s="28" t="s">
        <v>95</v>
      </c>
      <c r="C70" s="30"/>
      <c r="D70" s="30"/>
      <c r="E70" s="30"/>
      <c r="F70" s="30"/>
      <c r="G70" s="30"/>
      <c r="H70" s="30"/>
      <c r="I70" s="30"/>
      <c r="J70" s="29" t="s">
        <v>302</v>
      </c>
    </row>
    <row r="71" spans="1:10" ht="15.75" x14ac:dyDescent="0.25">
      <c r="A71" s="26"/>
      <c r="B71" s="28" t="s">
        <v>96</v>
      </c>
      <c r="C71" s="30"/>
      <c r="D71" s="30"/>
      <c r="E71" s="30"/>
      <c r="F71" s="30"/>
      <c r="G71" s="30"/>
      <c r="H71" s="30"/>
      <c r="I71" s="30"/>
      <c r="J71" s="29" t="s">
        <v>303</v>
      </c>
    </row>
    <row r="72" spans="1:10" ht="15.75" x14ac:dyDescent="0.25">
      <c r="A72" s="26"/>
      <c r="B72" s="28" t="s">
        <v>97</v>
      </c>
      <c r="C72" s="30"/>
      <c r="D72" s="30"/>
      <c r="E72" s="30"/>
      <c r="F72" s="30"/>
      <c r="G72" s="30"/>
      <c r="H72" s="30"/>
      <c r="I72" s="30"/>
      <c r="J72" s="29" t="s">
        <v>304</v>
      </c>
    </row>
    <row r="73" spans="1:10" ht="15.75" x14ac:dyDescent="0.25">
      <c r="A73" s="26"/>
      <c r="B73" s="28" t="s">
        <v>98</v>
      </c>
      <c r="C73" s="30"/>
      <c r="D73" s="30"/>
      <c r="E73" s="30"/>
      <c r="F73" s="30"/>
      <c r="G73" s="30"/>
      <c r="H73" s="30"/>
      <c r="I73" s="30"/>
      <c r="J73" s="29" t="s">
        <v>305</v>
      </c>
    </row>
    <row r="74" spans="1:10" ht="15.75" x14ac:dyDescent="0.25">
      <c r="A74" s="26"/>
      <c r="B74" s="28" t="s">
        <v>99</v>
      </c>
      <c r="C74" s="30"/>
      <c r="D74" s="30"/>
      <c r="E74" s="30"/>
      <c r="F74" s="30"/>
      <c r="G74" s="30"/>
      <c r="H74" s="30"/>
      <c r="I74" s="30"/>
      <c r="J74" s="29" t="s">
        <v>306</v>
      </c>
    </row>
    <row r="75" spans="1:10" ht="15.75" x14ac:dyDescent="0.25">
      <c r="A75" s="26"/>
      <c r="B75" s="28" t="s">
        <v>100</v>
      </c>
      <c r="C75" s="30"/>
      <c r="D75" s="30"/>
      <c r="E75" s="30"/>
      <c r="F75" s="30"/>
      <c r="G75" s="30"/>
      <c r="H75" s="30"/>
      <c r="I75" s="30"/>
      <c r="J75" s="29" t="s">
        <v>307</v>
      </c>
    </row>
    <row r="76" spans="1:10" ht="15.75" x14ac:dyDescent="0.25">
      <c r="A76" s="26"/>
      <c r="B76" s="28" t="s">
        <v>101</v>
      </c>
      <c r="C76" s="30"/>
      <c r="D76" s="30"/>
      <c r="E76" s="30"/>
      <c r="F76" s="30"/>
      <c r="G76" s="30"/>
      <c r="H76" s="30"/>
      <c r="I76" s="30"/>
      <c r="J76" s="29" t="s">
        <v>308</v>
      </c>
    </row>
    <row r="77" spans="1:10" ht="15.75" x14ac:dyDescent="0.25">
      <c r="A77" s="26"/>
      <c r="B77" s="28" t="s">
        <v>102</v>
      </c>
      <c r="C77" s="30"/>
      <c r="D77" s="30"/>
      <c r="E77" s="30"/>
      <c r="F77" s="30"/>
      <c r="G77" s="30"/>
      <c r="H77" s="30"/>
      <c r="I77" s="30"/>
      <c r="J77" s="29" t="s">
        <v>309</v>
      </c>
    </row>
    <row r="78" spans="1:10" ht="15.75" x14ac:dyDescent="0.25">
      <c r="A78" s="26"/>
      <c r="B78" s="28" t="s">
        <v>103</v>
      </c>
      <c r="C78" s="30"/>
      <c r="D78" s="30"/>
      <c r="E78" s="30"/>
      <c r="F78" s="30"/>
      <c r="G78" s="30"/>
      <c r="H78" s="30"/>
      <c r="I78" s="30"/>
      <c r="J78" s="29" t="s">
        <v>310</v>
      </c>
    </row>
    <row r="79" spans="1:10" ht="15.75" x14ac:dyDescent="0.25">
      <c r="A79" s="26"/>
      <c r="B79" s="28" t="s">
        <v>104</v>
      </c>
      <c r="C79" s="30"/>
      <c r="D79" s="30"/>
      <c r="E79" s="30"/>
      <c r="F79" s="30"/>
      <c r="G79" s="30"/>
      <c r="H79" s="30"/>
      <c r="I79" s="30"/>
      <c r="J79" s="29" t="s">
        <v>311</v>
      </c>
    </row>
    <row r="80" spans="1:10" ht="15.75" x14ac:dyDescent="0.25">
      <c r="A80" s="26"/>
      <c r="B80" s="28" t="s">
        <v>105</v>
      </c>
      <c r="C80" s="30"/>
      <c r="D80" s="30"/>
      <c r="E80" s="30"/>
      <c r="F80" s="30"/>
      <c r="G80" s="30"/>
      <c r="H80" s="30"/>
      <c r="I80" s="30"/>
      <c r="J80" s="29" t="s">
        <v>312</v>
      </c>
    </row>
    <row r="81" spans="1:10" ht="15.75" x14ac:dyDescent="0.25">
      <c r="A81" s="26"/>
      <c r="B81" s="28" t="s">
        <v>106</v>
      </c>
      <c r="C81" s="30"/>
      <c r="D81" s="30"/>
      <c r="E81" s="30"/>
      <c r="F81" s="30"/>
      <c r="G81" s="30"/>
      <c r="H81" s="30"/>
      <c r="I81" s="30"/>
      <c r="J81" s="29" t="s">
        <v>313</v>
      </c>
    </row>
    <row r="82" spans="1:10" ht="15.75" x14ac:dyDescent="0.25">
      <c r="A82" s="26"/>
      <c r="B82" s="28" t="s">
        <v>107</v>
      </c>
      <c r="C82" s="30"/>
      <c r="D82" s="30"/>
      <c r="E82" s="30"/>
      <c r="F82" s="30"/>
      <c r="G82" s="30"/>
      <c r="H82" s="30"/>
      <c r="I82" s="30"/>
      <c r="J82" s="29" t="s">
        <v>314</v>
      </c>
    </row>
    <row r="83" spans="1:10" ht="15.75" x14ac:dyDescent="0.25">
      <c r="A83" s="26"/>
      <c r="B83" s="28" t="s">
        <v>108</v>
      </c>
      <c r="C83" s="30"/>
      <c r="D83" s="30"/>
      <c r="E83" s="30"/>
      <c r="F83" s="30"/>
      <c r="G83" s="30"/>
      <c r="H83" s="30"/>
      <c r="I83" s="30"/>
      <c r="J83" s="29" t="s">
        <v>315</v>
      </c>
    </row>
    <row r="84" spans="1:10" ht="15.75" x14ac:dyDescent="0.25">
      <c r="A84" s="26"/>
      <c r="B84" s="28" t="s">
        <v>109</v>
      </c>
      <c r="C84" s="30"/>
      <c r="D84" s="30"/>
      <c r="E84" s="30"/>
      <c r="F84" s="30"/>
      <c r="G84" s="30"/>
      <c r="H84" s="30"/>
      <c r="I84" s="30"/>
      <c r="J84" s="29" t="s">
        <v>316</v>
      </c>
    </row>
    <row r="85" spans="1:10" ht="15.75" x14ac:dyDescent="0.25">
      <c r="A85" s="26"/>
      <c r="B85" s="28" t="s">
        <v>110</v>
      </c>
      <c r="C85" s="30"/>
      <c r="D85" s="30"/>
      <c r="E85" s="30"/>
      <c r="F85" s="30"/>
      <c r="G85" s="30"/>
      <c r="H85" s="30"/>
      <c r="I85" s="30"/>
      <c r="J85" s="29" t="s">
        <v>317</v>
      </c>
    </row>
    <row r="86" spans="1:10" ht="15.75" x14ac:dyDescent="0.25">
      <c r="A86" s="26"/>
      <c r="B86" s="28" t="s">
        <v>111</v>
      </c>
      <c r="C86" s="30"/>
      <c r="D86" s="30"/>
      <c r="E86" s="30"/>
      <c r="F86" s="30"/>
      <c r="G86" s="30"/>
      <c r="H86" s="30"/>
      <c r="I86" s="30"/>
      <c r="J86" s="29" t="s">
        <v>318</v>
      </c>
    </row>
    <row r="87" spans="1:10" ht="15.75" x14ac:dyDescent="0.25">
      <c r="A87" s="26"/>
      <c r="B87" s="28" t="s">
        <v>321</v>
      </c>
      <c r="C87" s="30"/>
      <c r="D87" s="30"/>
      <c r="E87" s="30"/>
      <c r="F87" s="30"/>
      <c r="G87" s="30"/>
      <c r="H87" s="30"/>
      <c r="I87" s="30"/>
      <c r="J87" s="29" t="s">
        <v>319</v>
      </c>
    </row>
    <row r="88" spans="1:10" ht="15.75" x14ac:dyDescent="0.25">
      <c r="A88" s="26"/>
      <c r="B88" s="28" t="s">
        <v>112</v>
      </c>
      <c r="C88" s="30"/>
      <c r="D88" s="30"/>
      <c r="E88" s="30"/>
      <c r="F88" s="30"/>
      <c r="G88" s="30"/>
      <c r="H88" s="30"/>
      <c r="I88" s="30"/>
      <c r="J88" s="29" t="s">
        <v>320</v>
      </c>
    </row>
    <row r="89" spans="1:10" ht="15.75" x14ac:dyDescent="0.25">
      <c r="A89" s="26"/>
      <c r="B89" s="28" t="s">
        <v>113</v>
      </c>
      <c r="C89" s="30"/>
      <c r="D89" s="30"/>
      <c r="E89" s="30"/>
      <c r="F89" s="30"/>
      <c r="G89" s="30"/>
      <c r="H89" s="30"/>
      <c r="I89" s="30"/>
      <c r="J89" s="29" t="s">
        <v>322</v>
      </c>
    </row>
    <row r="90" spans="1:10" ht="15.75" x14ac:dyDescent="0.25">
      <c r="A90" s="26"/>
      <c r="B90" s="28" t="s">
        <v>114</v>
      </c>
      <c r="C90" s="30"/>
      <c r="D90" s="30"/>
      <c r="E90" s="30"/>
      <c r="F90" s="30"/>
      <c r="G90" s="30"/>
      <c r="H90" s="30"/>
      <c r="I90" s="30"/>
      <c r="J90" s="29" t="s">
        <v>323</v>
      </c>
    </row>
    <row r="91" spans="1:10" ht="15.75" x14ac:dyDescent="0.25">
      <c r="A91" s="26"/>
      <c r="B91" s="28" t="s">
        <v>115</v>
      </c>
      <c r="C91" s="30"/>
      <c r="D91" s="30"/>
      <c r="E91" s="30"/>
      <c r="F91" s="30"/>
      <c r="G91" s="30"/>
      <c r="H91" s="30"/>
      <c r="I91" s="30"/>
      <c r="J91" s="29" t="s">
        <v>324</v>
      </c>
    </row>
    <row r="92" spans="1:10" ht="15.75" x14ac:dyDescent="0.25">
      <c r="A92" s="26"/>
      <c r="B92" s="28" t="s">
        <v>116</v>
      </c>
      <c r="C92" s="30"/>
      <c r="D92" s="30"/>
      <c r="E92" s="30"/>
      <c r="F92" s="30"/>
      <c r="G92" s="30"/>
      <c r="H92" s="30"/>
      <c r="I92" s="30"/>
      <c r="J92" s="29" t="s">
        <v>325</v>
      </c>
    </row>
    <row r="93" spans="1:10" ht="15.75" x14ac:dyDescent="0.25">
      <c r="A93" s="26"/>
      <c r="B93" s="28" t="s">
        <v>117</v>
      </c>
      <c r="C93" s="30"/>
      <c r="D93" s="30"/>
      <c r="E93" s="30"/>
      <c r="F93" s="30"/>
      <c r="G93" s="30"/>
      <c r="H93" s="30"/>
      <c r="I93" s="30"/>
      <c r="J93" s="29" t="s">
        <v>326</v>
      </c>
    </row>
    <row r="94" spans="1:10" ht="15.75" x14ac:dyDescent="0.25">
      <c r="A94" s="26"/>
      <c r="B94" s="28" t="s">
        <v>118</v>
      </c>
      <c r="C94" s="30"/>
      <c r="D94" s="30"/>
      <c r="E94" s="30"/>
      <c r="F94" s="30"/>
      <c r="G94" s="30"/>
      <c r="H94" s="30"/>
      <c r="I94" s="30"/>
      <c r="J94" s="29" t="s">
        <v>327</v>
      </c>
    </row>
    <row r="95" spans="1:10" ht="15.75" x14ac:dyDescent="0.25">
      <c r="A95" s="26"/>
      <c r="B95" s="30"/>
      <c r="C95" s="30"/>
      <c r="D95" s="30"/>
      <c r="E95" s="30"/>
      <c r="F95" s="30"/>
      <c r="G95" s="30"/>
      <c r="H95" s="30"/>
      <c r="I95" s="30"/>
      <c r="J95" s="29" t="s">
        <v>328</v>
      </c>
    </row>
    <row r="96" spans="1:10" ht="15.75" x14ac:dyDescent="0.25">
      <c r="A96" s="26"/>
      <c r="B96" s="30"/>
      <c r="C96" s="30"/>
      <c r="D96" s="30"/>
      <c r="E96" s="30"/>
      <c r="F96" s="30"/>
      <c r="G96" s="30"/>
      <c r="H96" s="30"/>
      <c r="I96" s="30"/>
      <c r="J96" s="29" t="s">
        <v>329</v>
      </c>
    </row>
    <row r="97" spans="1:10" ht="15.75" x14ac:dyDescent="0.25">
      <c r="A97" s="26"/>
      <c r="B97" s="30"/>
      <c r="C97" s="30"/>
      <c r="D97" s="30"/>
      <c r="E97" s="30"/>
      <c r="F97" s="30"/>
      <c r="G97" s="30"/>
      <c r="H97" s="30"/>
      <c r="I97" s="30"/>
      <c r="J97" s="29" t="s">
        <v>330</v>
      </c>
    </row>
    <row r="98" spans="1:10" ht="15.75" x14ac:dyDescent="0.25">
      <c r="A98" s="26"/>
      <c r="B98" s="30"/>
      <c r="C98" s="30"/>
      <c r="D98" s="30"/>
      <c r="E98" s="30"/>
      <c r="F98" s="30"/>
      <c r="G98" s="30"/>
      <c r="H98" s="30"/>
      <c r="I98" s="30"/>
      <c r="J98" s="29" t="s">
        <v>331</v>
      </c>
    </row>
    <row r="99" spans="1:10" ht="15.75" x14ac:dyDescent="0.25">
      <c r="A99" s="26"/>
      <c r="B99" s="30"/>
      <c r="C99" s="30"/>
      <c r="D99" s="30"/>
      <c r="E99" s="30"/>
      <c r="F99" s="30"/>
      <c r="G99" s="30"/>
      <c r="H99" s="30"/>
      <c r="I99" s="30"/>
      <c r="J99" s="29" t="s">
        <v>332</v>
      </c>
    </row>
    <row r="100" spans="1:10" ht="15.75" x14ac:dyDescent="0.25">
      <c r="A100" s="26"/>
      <c r="B100" s="30"/>
      <c r="C100" s="30"/>
      <c r="D100" s="30"/>
      <c r="E100" s="30"/>
      <c r="F100" s="30"/>
      <c r="G100" s="30"/>
      <c r="H100" s="30"/>
      <c r="I100" s="30"/>
      <c r="J100" s="29" t="s">
        <v>333</v>
      </c>
    </row>
    <row r="101" spans="1:10" ht="15.75" x14ac:dyDescent="0.25">
      <c r="A101" s="26"/>
      <c r="B101" s="30"/>
      <c r="C101" s="30"/>
      <c r="D101" s="30"/>
      <c r="E101" s="30"/>
      <c r="F101" s="30"/>
      <c r="G101" s="30"/>
      <c r="H101" s="30"/>
      <c r="I101" s="30"/>
      <c r="J101" s="29" t="s">
        <v>334</v>
      </c>
    </row>
    <row r="102" spans="1:10" ht="15.75" x14ac:dyDescent="0.25">
      <c r="A102" s="26"/>
      <c r="B102" s="30"/>
      <c r="C102" s="30"/>
      <c r="D102" s="30"/>
      <c r="E102" s="30"/>
      <c r="F102" s="30"/>
      <c r="G102" s="30"/>
      <c r="H102" s="30"/>
      <c r="I102" s="30"/>
      <c r="J102" s="29" t="s">
        <v>335</v>
      </c>
    </row>
    <row r="103" spans="1:10" ht="15.75" x14ac:dyDescent="0.25">
      <c r="A103" s="26"/>
      <c r="B103" s="30"/>
      <c r="C103" s="30"/>
      <c r="D103" s="30"/>
      <c r="E103" s="30"/>
      <c r="F103" s="30"/>
      <c r="G103" s="30"/>
      <c r="H103" s="30"/>
      <c r="I103" s="30"/>
      <c r="J103" s="29" t="s">
        <v>336</v>
      </c>
    </row>
    <row r="283" spans="1:1" ht="15.75" x14ac:dyDescent="0.25">
      <c r="A283" s="24"/>
    </row>
    <row r="284" spans="1:1" ht="15.75" x14ac:dyDescent="0.25">
      <c r="A284" s="24"/>
    </row>
    <row r="285" spans="1:1" ht="15.75" x14ac:dyDescent="0.25">
      <c r="A285" s="24"/>
    </row>
    <row r="286" spans="1:1" ht="15.75" x14ac:dyDescent="0.25">
      <c r="A286" s="24"/>
    </row>
    <row r="287" spans="1:1" ht="15.75" x14ac:dyDescent="0.25">
      <c r="A287" s="24"/>
    </row>
    <row r="288" spans="1:1" ht="15.75" x14ac:dyDescent="0.25">
      <c r="A288" s="24"/>
    </row>
    <row r="289" spans="1:1" ht="15.75" x14ac:dyDescent="0.25">
      <c r="A289" s="24"/>
    </row>
    <row r="290" spans="1:1" ht="15.75" x14ac:dyDescent="0.25">
      <c r="A290" s="24"/>
    </row>
    <row r="291" spans="1:1" ht="15.75" x14ac:dyDescent="0.25">
      <c r="A291" s="24"/>
    </row>
    <row r="292" spans="1:1" ht="15.75" x14ac:dyDescent="0.25">
      <c r="A292" s="24"/>
    </row>
    <row r="293" spans="1:1" ht="15.75" x14ac:dyDescent="0.25">
      <c r="A293" s="24"/>
    </row>
    <row r="294" spans="1:1" ht="15.75" x14ac:dyDescent="0.25">
      <c r="A294" s="24"/>
    </row>
    <row r="295" spans="1:1" ht="15.75" x14ac:dyDescent="0.25">
      <c r="A295" s="24"/>
    </row>
    <row r="296" spans="1:1" ht="15.75" x14ac:dyDescent="0.25">
      <c r="A296" s="24"/>
    </row>
    <row r="297" spans="1:1" ht="15.75" x14ac:dyDescent="0.25">
      <c r="A297" s="24"/>
    </row>
    <row r="298" spans="1:1" ht="15.75" x14ac:dyDescent="0.25">
      <c r="A298" s="24"/>
    </row>
    <row r="299" spans="1:1" ht="15.75" x14ac:dyDescent="0.25">
      <c r="A299" s="24"/>
    </row>
    <row r="300" spans="1:1" ht="15.75" x14ac:dyDescent="0.25">
      <c r="A300" s="24"/>
    </row>
    <row r="301" spans="1:1" ht="15.75" x14ac:dyDescent="0.25">
      <c r="A301" s="24"/>
    </row>
    <row r="302" spans="1:1" ht="15.75" x14ac:dyDescent="0.25">
      <c r="A302" s="24"/>
    </row>
    <row r="303" spans="1:1" ht="15.75" x14ac:dyDescent="0.25">
      <c r="A303" s="24"/>
    </row>
    <row r="304" spans="1:1" ht="15.75" x14ac:dyDescent="0.25">
      <c r="A304" s="24"/>
    </row>
    <row r="305" spans="1:1" ht="15.75" x14ac:dyDescent="0.25">
      <c r="A305" s="24"/>
    </row>
    <row r="306" spans="1:1" ht="15.75" x14ac:dyDescent="0.25">
      <c r="A306" s="24"/>
    </row>
    <row r="307" spans="1:1" ht="15.75" x14ac:dyDescent="0.25">
      <c r="A307" s="24"/>
    </row>
    <row r="308" spans="1:1" ht="15.75" x14ac:dyDescent="0.25">
      <c r="A308" s="24"/>
    </row>
    <row r="309" spans="1:1" ht="15.75" x14ac:dyDescent="0.25">
      <c r="A309" s="24"/>
    </row>
    <row r="310" spans="1:1" ht="15.75" x14ac:dyDescent="0.25">
      <c r="A310" s="24"/>
    </row>
    <row r="311" spans="1:1" ht="15.75" x14ac:dyDescent="0.25">
      <c r="A311" s="24"/>
    </row>
    <row r="312" spans="1:1" ht="15.75" x14ac:dyDescent="0.25">
      <c r="A312" s="24"/>
    </row>
    <row r="313" spans="1:1" ht="15.75" x14ac:dyDescent="0.25">
      <c r="A313" s="24"/>
    </row>
    <row r="314" spans="1:1" ht="15.75" x14ac:dyDescent="0.25">
      <c r="A314" s="24"/>
    </row>
    <row r="315" spans="1:1" ht="15.75" x14ac:dyDescent="0.25">
      <c r="A315" s="24"/>
    </row>
    <row r="316" spans="1:1" ht="15.75" x14ac:dyDescent="0.25">
      <c r="A316" s="24"/>
    </row>
    <row r="317" spans="1:1" ht="15.75" x14ac:dyDescent="0.25">
      <c r="A317" s="24"/>
    </row>
    <row r="318" spans="1:1" ht="15.75" x14ac:dyDescent="0.25">
      <c r="A318" s="24"/>
    </row>
    <row r="319" spans="1:1" ht="15.75" x14ac:dyDescent="0.25">
      <c r="A319" s="24"/>
    </row>
    <row r="320" spans="1:1" ht="15.75" x14ac:dyDescent="0.25">
      <c r="A320" s="24"/>
    </row>
    <row r="321" spans="1:1" ht="15.75" x14ac:dyDescent="0.25">
      <c r="A321" s="24"/>
    </row>
    <row r="322" spans="1:1" ht="15.75" x14ac:dyDescent="0.25">
      <c r="A322" s="24"/>
    </row>
    <row r="323" spans="1:1" ht="15.75" x14ac:dyDescent="0.25">
      <c r="A323" s="24"/>
    </row>
    <row r="324" spans="1:1" ht="15.75" x14ac:dyDescent="0.25">
      <c r="A324" s="24"/>
    </row>
    <row r="325" spans="1:1" ht="15.75" x14ac:dyDescent="0.25">
      <c r="A325" s="24"/>
    </row>
    <row r="326" spans="1:1" ht="15.75" x14ac:dyDescent="0.25">
      <c r="A326" s="24"/>
    </row>
    <row r="327" spans="1:1" ht="15.75" x14ac:dyDescent="0.25">
      <c r="A327" s="24"/>
    </row>
    <row r="328" spans="1:1" ht="15.75" x14ac:dyDescent="0.25">
      <c r="A328" s="24"/>
    </row>
    <row r="329" spans="1:1" ht="15.75" x14ac:dyDescent="0.25">
      <c r="A329" s="24"/>
    </row>
    <row r="330" spans="1:1" ht="15.75" x14ac:dyDescent="0.25">
      <c r="A330" s="24"/>
    </row>
    <row r="331" spans="1:1" ht="15.75" x14ac:dyDescent="0.25">
      <c r="A331" s="24"/>
    </row>
    <row r="332" spans="1:1" ht="15.75" x14ac:dyDescent="0.25">
      <c r="A332" s="24"/>
    </row>
    <row r="333" spans="1:1" ht="15.75" x14ac:dyDescent="0.25">
      <c r="A333" s="24"/>
    </row>
    <row r="334" spans="1:1" ht="15.75" x14ac:dyDescent="0.25">
      <c r="A334" s="24"/>
    </row>
    <row r="335" spans="1:1" ht="15.75" x14ac:dyDescent="0.25">
      <c r="A335" s="24"/>
    </row>
    <row r="336" spans="1:1" ht="15.75" x14ac:dyDescent="0.25">
      <c r="A336" s="24"/>
    </row>
    <row r="337" spans="1:1" ht="15.75" x14ac:dyDescent="0.25">
      <c r="A337" s="24"/>
    </row>
    <row r="338" spans="1:1" ht="15.75" x14ac:dyDescent="0.25">
      <c r="A338" s="24"/>
    </row>
    <row r="339" spans="1:1" ht="15.75" x14ac:dyDescent="0.25">
      <c r="A339" s="24"/>
    </row>
    <row r="340" spans="1:1" ht="15.75" x14ac:dyDescent="0.25">
      <c r="A340" s="24"/>
    </row>
    <row r="341" spans="1:1" ht="15.75" x14ac:dyDescent="0.25">
      <c r="A341" s="24"/>
    </row>
    <row r="342" spans="1:1" ht="15.75" x14ac:dyDescent="0.25">
      <c r="A342" s="24"/>
    </row>
    <row r="343" spans="1:1" ht="15.75" x14ac:dyDescent="0.25">
      <c r="A343" s="24"/>
    </row>
    <row r="344" spans="1:1" ht="15.75" x14ac:dyDescent="0.25">
      <c r="A344" s="24"/>
    </row>
    <row r="345" spans="1:1" ht="15.75" x14ac:dyDescent="0.25">
      <c r="A345" s="24"/>
    </row>
    <row r="346" spans="1:1" ht="15.75" x14ac:dyDescent="0.25">
      <c r="A346" s="24"/>
    </row>
    <row r="347" spans="1:1" ht="15.75" x14ac:dyDescent="0.25">
      <c r="A347" s="24"/>
    </row>
    <row r="348" spans="1:1" ht="15.75" x14ac:dyDescent="0.25">
      <c r="A348" s="24"/>
    </row>
    <row r="349" spans="1:1" ht="15.75" x14ac:dyDescent="0.25">
      <c r="A349" s="24"/>
    </row>
    <row r="350" spans="1:1" ht="15.75" x14ac:dyDescent="0.25">
      <c r="A350" s="24"/>
    </row>
    <row r="351" spans="1:1" ht="15.75" x14ac:dyDescent="0.25">
      <c r="A351" s="24"/>
    </row>
    <row r="352" spans="1:1" ht="15.75" x14ac:dyDescent="0.25">
      <c r="A352" s="24"/>
    </row>
    <row r="353" spans="1:1" ht="15.75" x14ac:dyDescent="0.25">
      <c r="A353" s="24"/>
    </row>
    <row r="354" spans="1:1" ht="15.75" x14ac:dyDescent="0.25">
      <c r="A354" s="24"/>
    </row>
    <row r="355" spans="1:1" ht="15.75" x14ac:dyDescent="0.25">
      <c r="A355" s="24"/>
    </row>
    <row r="356" spans="1:1" ht="15.75" x14ac:dyDescent="0.25">
      <c r="A356" s="24"/>
    </row>
    <row r="357" spans="1:1" ht="15.75" x14ac:dyDescent="0.25">
      <c r="A357" s="24"/>
    </row>
    <row r="358" spans="1:1" ht="15.75" x14ac:dyDescent="0.25">
      <c r="A358" s="24"/>
    </row>
    <row r="359" spans="1:1" ht="15.75" x14ac:dyDescent="0.25">
      <c r="A359" s="24"/>
    </row>
    <row r="360" spans="1:1" ht="15.75" x14ac:dyDescent="0.25">
      <c r="A360" s="24"/>
    </row>
    <row r="361" spans="1:1" ht="15.75" x14ac:dyDescent="0.25">
      <c r="A361" s="24"/>
    </row>
    <row r="362" spans="1:1" ht="15.75" x14ac:dyDescent="0.25">
      <c r="A362" s="24"/>
    </row>
    <row r="363" spans="1:1" ht="15.75" x14ac:dyDescent="0.25">
      <c r="A363" s="24"/>
    </row>
    <row r="364" spans="1:1" ht="15.75" x14ac:dyDescent="0.25">
      <c r="A364" s="24"/>
    </row>
    <row r="365" spans="1:1" ht="15.75" x14ac:dyDescent="0.25">
      <c r="A365" s="24"/>
    </row>
    <row r="366" spans="1:1" ht="15.75" x14ac:dyDescent="0.25">
      <c r="A366" s="24"/>
    </row>
    <row r="367" spans="1:1" ht="15.75" x14ac:dyDescent="0.25">
      <c r="A367" s="24"/>
    </row>
    <row r="368" spans="1:1" ht="15.75" x14ac:dyDescent="0.25">
      <c r="A368" s="24"/>
    </row>
    <row r="369" spans="1:1" ht="15.75" x14ac:dyDescent="0.25">
      <c r="A369" s="24"/>
    </row>
    <row r="370" spans="1:1" ht="15.75" x14ac:dyDescent="0.25">
      <c r="A370" s="24"/>
    </row>
    <row r="371" spans="1:1" ht="15.75" x14ac:dyDescent="0.25">
      <c r="A371" s="24"/>
    </row>
    <row r="372" spans="1:1" ht="15.75" x14ac:dyDescent="0.25">
      <c r="A372" s="24"/>
    </row>
    <row r="373" spans="1:1" ht="15.75" x14ac:dyDescent="0.25">
      <c r="A373" s="24"/>
    </row>
    <row r="374" spans="1:1" ht="15.75" x14ac:dyDescent="0.25">
      <c r="A374" s="24"/>
    </row>
    <row r="375" spans="1:1" ht="15.75" x14ac:dyDescent="0.25">
      <c r="A375" s="24"/>
    </row>
    <row r="376" spans="1:1" ht="15.75" x14ac:dyDescent="0.25">
      <c r="A376" s="24"/>
    </row>
    <row r="377" spans="1:1" ht="15.75" x14ac:dyDescent="0.25">
      <c r="A377" s="24"/>
    </row>
    <row r="378" spans="1:1" ht="15.75" x14ac:dyDescent="0.25">
      <c r="A378" s="24"/>
    </row>
    <row r="379" spans="1:1" ht="15.75" x14ac:dyDescent="0.25">
      <c r="A379" s="24"/>
    </row>
    <row r="380" spans="1:1" ht="15.75" x14ac:dyDescent="0.25">
      <c r="A380" s="24"/>
    </row>
    <row r="381" spans="1:1" ht="15.75" x14ac:dyDescent="0.25">
      <c r="A381" s="24"/>
    </row>
    <row r="382" spans="1:1" ht="15.75" x14ac:dyDescent="0.25">
      <c r="A382" s="24"/>
    </row>
    <row r="383" spans="1:1" ht="15.75" x14ac:dyDescent="0.25">
      <c r="A383" s="24"/>
    </row>
    <row r="384" spans="1:1" ht="15.75" x14ac:dyDescent="0.25">
      <c r="A384" s="24"/>
    </row>
    <row r="385" spans="1:1" ht="15.75" x14ac:dyDescent="0.25">
      <c r="A385" s="24"/>
    </row>
    <row r="386" spans="1:1" ht="15.75" x14ac:dyDescent="0.25">
      <c r="A386" s="24"/>
    </row>
    <row r="387" spans="1:1" ht="15.75" x14ac:dyDescent="0.25">
      <c r="A387" s="24"/>
    </row>
    <row r="388" spans="1:1" ht="15.75" x14ac:dyDescent="0.25">
      <c r="A388" s="24"/>
    </row>
    <row r="389" spans="1:1" ht="15.75" x14ac:dyDescent="0.25">
      <c r="A389" s="24"/>
    </row>
    <row r="390" spans="1:1" ht="15.75" x14ac:dyDescent="0.25">
      <c r="A390" s="24"/>
    </row>
    <row r="391" spans="1:1" ht="15.75" x14ac:dyDescent="0.25">
      <c r="A391" s="24"/>
    </row>
    <row r="392" spans="1:1" ht="15.75" x14ac:dyDescent="0.25">
      <c r="A392" s="24"/>
    </row>
    <row r="393" spans="1:1" ht="15.75" x14ac:dyDescent="0.25">
      <c r="A393" s="24"/>
    </row>
    <row r="394" spans="1:1" ht="15.75" x14ac:dyDescent="0.25">
      <c r="A394" s="24"/>
    </row>
    <row r="395" spans="1:1" ht="15.75" x14ac:dyDescent="0.25">
      <c r="A395" s="24"/>
    </row>
    <row r="396" spans="1:1" ht="15.75" x14ac:dyDescent="0.25">
      <c r="A396" s="24"/>
    </row>
    <row r="397" spans="1:1" ht="15.75" x14ac:dyDescent="0.25">
      <c r="A397" s="24"/>
    </row>
    <row r="398" spans="1:1" ht="15.75" x14ac:dyDescent="0.25">
      <c r="A398" s="24"/>
    </row>
    <row r="399" spans="1:1" ht="15.75" x14ac:dyDescent="0.25">
      <c r="A399" s="24"/>
    </row>
    <row r="400" spans="1:1" ht="15.75" x14ac:dyDescent="0.25">
      <c r="A400" s="24"/>
    </row>
    <row r="401" spans="1:1" ht="15.75" x14ac:dyDescent="0.25">
      <c r="A401" s="24"/>
    </row>
    <row r="402" spans="1:1" ht="15.75" x14ac:dyDescent="0.25">
      <c r="A402" s="24"/>
    </row>
    <row r="403" spans="1:1" ht="15.75" x14ac:dyDescent="0.25">
      <c r="A403" s="24"/>
    </row>
    <row r="404" spans="1:1" ht="15.75" x14ac:dyDescent="0.25">
      <c r="A404" s="24"/>
    </row>
    <row r="405" spans="1:1" ht="15.75" x14ac:dyDescent="0.25">
      <c r="A405" s="24"/>
    </row>
    <row r="406" spans="1:1" ht="15.75" x14ac:dyDescent="0.25">
      <c r="A406" s="24"/>
    </row>
    <row r="407" spans="1:1" ht="15.75" x14ac:dyDescent="0.25">
      <c r="A407" s="24"/>
    </row>
    <row r="408" spans="1:1" ht="15.75" x14ac:dyDescent="0.25">
      <c r="A408" s="24"/>
    </row>
    <row r="409" spans="1:1" ht="15.75" x14ac:dyDescent="0.25">
      <c r="A409" s="24"/>
    </row>
    <row r="410" spans="1:1" ht="15.75" x14ac:dyDescent="0.25">
      <c r="A410" s="24"/>
    </row>
    <row r="411" spans="1:1" ht="15.75" x14ac:dyDescent="0.25">
      <c r="A411" s="24"/>
    </row>
    <row r="412" spans="1:1" ht="15.75" x14ac:dyDescent="0.25">
      <c r="A412" s="24"/>
    </row>
    <row r="413" spans="1:1" ht="15.75" x14ac:dyDescent="0.25">
      <c r="A413" s="24"/>
    </row>
    <row r="414" spans="1:1" ht="15.75" x14ac:dyDescent="0.25">
      <c r="A414" s="24"/>
    </row>
    <row r="415" spans="1:1" ht="15.75" x14ac:dyDescent="0.25">
      <c r="A415" s="24"/>
    </row>
    <row r="416" spans="1:1" ht="15.75" x14ac:dyDescent="0.25">
      <c r="A416" s="24"/>
    </row>
    <row r="417" spans="1:1" ht="15.75" x14ac:dyDescent="0.25">
      <c r="A417" s="24"/>
    </row>
    <row r="418" spans="1:1" ht="15.75" x14ac:dyDescent="0.25">
      <c r="A418" s="24"/>
    </row>
    <row r="419" spans="1:1" ht="15.75" x14ac:dyDescent="0.25">
      <c r="A419" s="24"/>
    </row>
    <row r="420" spans="1:1" ht="15.75" x14ac:dyDescent="0.25">
      <c r="A420" s="24"/>
    </row>
    <row r="421" spans="1:1" ht="15.75" x14ac:dyDescent="0.25">
      <c r="A421" s="24"/>
    </row>
    <row r="422" spans="1:1" ht="15.75" x14ac:dyDescent="0.25">
      <c r="A422" s="24"/>
    </row>
    <row r="423" spans="1:1" ht="15.75" x14ac:dyDescent="0.25">
      <c r="A423" s="24"/>
    </row>
    <row r="424" spans="1:1" ht="15.75" x14ac:dyDescent="0.25">
      <c r="A424" s="24"/>
    </row>
    <row r="425" spans="1:1" ht="15.75" x14ac:dyDescent="0.25">
      <c r="A425" s="24"/>
    </row>
    <row r="426" spans="1:1" ht="15.75" x14ac:dyDescent="0.25">
      <c r="A426" s="24"/>
    </row>
    <row r="427" spans="1:1" ht="15.75" x14ac:dyDescent="0.25">
      <c r="A427" s="24"/>
    </row>
    <row r="428" spans="1:1" ht="15.75" x14ac:dyDescent="0.25">
      <c r="A428" s="24"/>
    </row>
    <row r="429" spans="1:1" ht="15.75" x14ac:dyDescent="0.25">
      <c r="A429" s="24"/>
    </row>
    <row r="430" spans="1:1" ht="15.75" x14ac:dyDescent="0.25">
      <c r="A430" s="24"/>
    </row>
    <row r="431" spans="1:1" ht="15.75" x14ac:dyDescent="0.25">
      <c r="A431" s="24"/>
    </row>
    <row r="432" spans="1:1" ht="15.75" x14ac:dyDescent="0.25">
      <c r="A432" s="24"/>
    </row>
    <row r="433" spans="1:1" ht="15.75" x14ac:dyDescent="0.25">
      <c r="A433" s="24"/>
    </row>
    <row r="434" spans="1:1" ht="15.75" x14ac:dyDescent="0.25">
      <c r="A434" s="24"/>
    </row>
    <row r="435" spans="1:1" ht="15.75" x14ac:dyDescent="0.25">
      <c r="A435" s="24"/>
    </row>
    <row r="436" spans="1:1" ht="15.75" x14ac:dyDescent="0.25">
      <c r="A436" s="24"/>
    </row>
    <row r="437" spans="1:1" ht="15.75" x14ac:dyDescent="0.25">
      <c r="A437" s="24"/>
    </row>
    <row r="438" spans="1:1" ht="15.75" x14ac:dyDescent="0.25">
      <c r="A438" s="24"/>
    </row>
    <row r="439" spans="1:1" ht="15.75" x14ac:dyDescent="0.25">
      <c r="A439" s="24"/>
    </row>
    <row r="440" spans="1:1" ht="15.75" x14ac:dyDescent="0.25">
      <c r="A440" s="24"/>
    </row>
    <row r="441" spans="1:1" ht="15.75" x14ac:dyDescent="0.25">
      <c r="A441" s="24"/>
    </row>
    <row r="442" spans="1:1" ht="15.75" x14ac:dyDescent="0.25">
      <c r="A442" s="24"/>
    </row>
    <row r="443" spans="1:1" ht="15.75" x14ac:dyDescent="0.25">
      <c r="A443" s="24"/>
    </row>
    <row r="444" spans="1:1" ht="15.75" x14ac:dyDescent="0.25">
      <c r="A444" s="24"/>
    </row>
    <row r="445" spans="1:1" ht="15.75" x14ac:dyDescent="0.25">
      <c r="A445" s="24"/>
    </row>
    <row r="446" spans="1:1" ht="15.75" x14ac:dyDescent="0.25">
      <c r="A446" s="24"/>
    </row>
    <row r="447" spans="1:1" ht="15.75" x14ac:dyDescent="0.25">
      <c r="A447" s="24"/>
    </row>
    <row r="448" spans="1:1" ht="15.75" x14ac:dyDescent="0.25">
      <c r="A448" s="24"/>
    </row>
    <row r="449" spans="1:1" ht="15.75" x14ac:dyDescent="0.25">
      <c r="A449" s="24"/>
    </row>
    <row r="450" spans="1:1" ht="15.75" x14ac:dyDescent="0.25">
      <c r="A450" s="24"/>
    </row>
    <row r="451" spans="1:1" ht="15.75" x14ac:dyDescent="0.25">
      <c r="A451" s="24"/>
    </row>
    <row r="452" spans="1:1" ht="15.75" x14ac:dyDescent="0.25">
      <c r="A452" s="24"/>
    </row>
    <row r="453" spans="1:1" ht="15.75" x14ac:dyDescent="0.25">
      <c r="A453" s="24"/>
    </row>
    <row r="454" spans="1:1" ht="15.75" x14ac:dyDescent="0.25">
      <c r="A454" s="24"/>
    </row>
    <row r="455" spans="1:1" ht="15.75" x14ac:dyDescent="0.25">
      <c r="A455" s="24"/>
    </row>
    <row r="456" spans="1:1" ht="15.75" x14ac:dyDescent="0.25">
      <c r="A456" s="24"/>
    </row>
    <row r="457" spans="1:1" ht="15.75" x14ac:dyDescent="0.25">
      <c r="A457" s="24"/>
    </row>
    <row r="458" spans="1:1" ht="15.75" x14ac:dyDescent="0.25">
      <c r="A458" s="24"/>
    </row>
    <row r="459" spans="1:1" ht="15.75" x14ac:dyDescent="0.25">
      <c r="A459" s="24"/>
    </row>
    <row r="460" spans="1:1" ht="15.75" x14ac:dyDescent="0.25">
      <c r="A460" s="24"/>
    </row>
    <row r="461" spans="1:1" ht="15.75" x14ac:dyDescent="0.25">
      <c r="A461" s="24"/>
    </row>
    <row r="462" spans="1:1" ht="15.75" x14ac:dyDescent="0.25">
      <c r="A462" s="24"/>
    </row>
    <row r="463" spans="1:1" ht="15.75" x14ac:dyDescent="0.25">
      <c r="A463" s="24"/>
    </row>
    <row r="464" spans="1:1" ht="15.75" x14ac:dyDescent="0.25">
      <c r="A464" s="24"/>
    </row>
    <row r="465" spans="1:1" ht="15.75" x14ac:dyDescent="0.25">
      <c r="A465" s="24"/>
    </row>
    <row r="466" spans="1:1" ht="15.75" x14ac:dyDescent="0.25">
      <c r="A466" s="24"/>
    </row>
    <row r="467" spans="1:1" ht="15.75" x14ac:dyDescent="0.25">
      <c r="A467" s="24"/>
    </row>
    <row r="468" spans="1:1" ht="15.75" x14ac:dyDescent="0.25">
      <c r="A468" s="24"/>
    </row>
    <row r="469" spans="1:1" ht="15.75" x14ac:dyDescent="0.25">
      <c r="A469" s="24"/>
    </row>
    <row r="470" spans="1:1" ht="15.75" x14ac:dyDescent="0.25">
      <c r="A470" s="24"/>
    </row>
    <row r="471" spans="1:1" ht="15.75" x14ac:dyDescent="0.25">
      <c r="A471" s="24"/>
    </row>
    <row r="472" spans="1:1" ht="15.75" x14ac:dyDescent="0.25">
      <c r="A472" s="24"/>
    </row>
    <row r="473" spans="1:1" ht="15.75" x14ac:dyDescent="0.25">
      <c r="A473" s="24"/>
    </row>
    <row r="474" spans="1:1" ht="15.75" x14ac:dyDescent="0.25">
      <c r="A474" s="24"/>
    </row>
    <row r="475" spans="1:1" ht="15.75" x14ac:dyDescent="0.25">
      <c r="A475" s="24"/>
    </row>
    <row r="476" spans="1:1" ht="15.75" x14ac:dyDescent="0.25">
      <c r="A476" s="24"/>
    </row>
    <row r="477" spans="1:1" ht="15.75" x14ac:dyDescent="0.25">
      <c r="A477" s="24"/>
    </row>
    <row r="478" spans="1:1" ht="15.75" x14ac:dyDescent="0.25">
      <c r="A478" s="24"/>
    </row>
    <row r="479" spans="1:1" ht="15.75" x14ac:dyDescent="0.25">
      <c r="A479" s="24"/>
    </row>
    <row r="480" spans="1:1" ht="15.75" x14ac:dyDescent="0.25">
      <c r="A480" s="24"/>
    </row>
    <row r="481" spans="1:1" ht="15.75" x14ac:dyDescent="0.25">
      <c r="A481" s="24"/>
    </row>
    <row r="482" spans="1:1" ht="15.75" x14ac:dyDescent="0.25">
      <c r="A482" s="24"/>
    </row>
    <row r="483" spans="1:1" ht="15.75" x14ac:dyDescent="0.25">
      <c r="A483" s="24"/>
    </row>
    <row r="484" spans="1:1" ht="15.75" x14ac:dyDescent="0.25">
      <c r="A484" s="24"/>
    </row>
    <row r="485" spans="1:1" ht="15.75" x14ac:dyDescent="0.25">
      <c r="A485" s="24"/>
    </row>
    <row r="486" spans="1:1" ht="15.75" x14ac:dyDescent="0.25">
      <c r="A486" s="24"/>
    </row>
    <row r="487" spans="1:1" ht="15.75" x14ac:dyDescent="0.25">
      <c r="A487" s="24"/>
    </row>
    <row r="488" spans="1:1" ht="15.75" x14ac:dyDescent="0.25">
      <c r="A488" s="24"/>
    </row>
    <row r="489" spans="1:1" ht="15.75" x14ac:dyDescent="0.25">
      <c r="A489" s="24"/>
    </row>
    <row r="490" spans="1:1" ht="15.75" x14ac:dyDescent="0.25">
      <c r="A490" s="24"/>
    </row>
    <row r="491" spans="1:1" ht="15.75" x14ac:dyDescent="0.25">
      <c r="A491" s="24"/>
    </row>
    <row r="492" spans="1:1" ht="15.75" x14ac:dyDescent="0.25">
      <c r="A492" s="24"/>
    </row>
    <row r="493" spans="1:1" ht="15.75" x14ac:dyDescent="0.25">
      <c r="A493" s="24"/>
    </row>
    <row r="494" spans="1:1" ht="15.75" x14ac:dyDescent="0.25">
      <c r="A494" s="24"/>
    </row>
    <row r="495" spans="1:1" ht="15.75" x14ac:dyDescent="0.25">
      <c r="A495" s="24"/>
    </row>
    <row r="496" spans="1:1" ht="15.75" x14ac:dyDescent="0.25">
      <c r="A496" s="24"/>
    </row>
    <row r="497" spans="1:1" ht="15.75" x14ac:dyDescent="0.25">
      <c r="A497" s="24"/>
    </row>
    <row r="498" spans="1:1" ht="15.75" x14ac:dyDescent="0.25">
      <c r="A498" s="24"/>
    </row>
    <row r="499" spans="1:1" ht="15.75" x14ac:dyDescent="0.25">
      <c r="A499" s="24"/>
    </row>
    <row r="500" spans="1:1" ht="15.75" x14ac:dyDescent="0.25">
      <c r="A500" s="24"/>
    </row>
    <row r="501" spans="1:1" ht="15.75" x14ac:dyDescent="0.25">
      <c r="A501" s="24"/>
    </row>
    <row r="502" spans="1:1" ht="15.75" x14ac:dyDescent="0.25">
      <c r="A502" s="24"/>
    </row>
    <row r="503" spans="1:1" ht="15.75" x14ac:dyDescent="0.25">
      <c r="A503" s="24"/>
    </row>
    <row r="504" spans="1:1" ht="15.75" x14ac:dyDescent="0.25">
      <c r="A504" s="24"/>
    </row>
    <row r="505" spans="1:1" ht="15.75" x14ac:dyDescent="0.25">
      <c r="A505" s="24"/>
    </row>
    <row r="506" spans="1:1" ht="15.75" x14ac:dyDescent="0.25">
      <c r="A506" s="24"/>
    </row>
    <row r="507" spans="1:1" ht="15.75" x14ac:dyDescent="0.25">
      <c r="A507" s="24"/>
    </row>
    <row r="508" spans="1:1" ht="15.75" x14ac:dyDescent="0.25">
      <c r="A508" s="24"/>
    </row>
    <row r="509" spans="1:1" ht="15.75" x14ac:dyDescent="0.25">
      <c r="A509" s="24"/>
    </row>
    <row r="510" spans="1:1" ht="15.75" x14ac:dyDescent="0.25">
      <c r="A510" s="24"/>
    </row>
    <row r="511" spans="1:1" ht="15.75" x14ac:dyDescent="0.25">
      <c r="A511" s="24"/>
    </row>
    <row r="512" spans="1:1" ht="15.75" x14ac:dyDescent="0.25">
      <c r="A512" s="24"/>
    </row>
    <row r="513" spans="1:1" ht="15.75" x14ac:dyDescent="0.25">
      <c r="A513" s="24"/>
    </row>
    <row r="514" spans="1:1" ht="15.75" x14ac:dyDescent="0.25">
      <c r="A514" s="24"/>
    </row>
    <row r="515" spans="1:1" ht="15.75" x14ac:dyDescent="0.25">
      <c r="A515" s="24"/>
    </row>
    <row r="516" spans="1:1" ht="15.75" x14ac:dyDescent="0.25">
      <c r="A516" s="24"/>
    </row>
    <row r="517" spans="1:1" ht="15.75" x14ac:dyDescent="0.25">
      <c r="A517" s="24"/>
    </row>
    <row r="518" spans="1:1" ht="15.75" x14ac:dyDescent="0.25">
      <c r="A518" s="24"/>
    </row>
    <row r="519" spans="1:1" ht="15.75" x14ac:dyDescent="0.25">
      <c r="A519" s="24"/>
    </row>
    <row r="520" spans="1:1" ht="15.75" x14ac:dyDescent="0.25">
      <c r="A520" s="24"/>
    </row>
    <row r="521" spans="1:1" ht="15.75" x14ac:dyDescent="0.25">
      <c r="A521" s="24"/>
    </row>
    <row r="522" spans="1:1" ht="15.75" x14ac:dyDescent="0.25">
      <c r="A522" s="24"/>
    </row>
    <row r="523" spans="1:1" ht="15.75" x14ac:dyDescent="0.25">
      <c r="A523" s="24"/>
    </row>
    <row r="524" spans="1:1" ht="15.75" x14ac:dyDescent="0.25">
      <c r="A524" s="24"/>
    </row>
    <row r="525" spans="1:1" ht="15.75" x14ac:dyDescent="0.25">
      <c r="A525" s="24"/>
    </row>
    <row r="526" spans="1:1" ht="15.75" x14ac:dyDescent="0.25">
      <c r="A526" s="24"/>
    </row>
    <row r="527" spans="1:1" ht="15.75" x14ac:dyDescent="0.25">
      <c r="A527" s="24"/>
    </row>
    <row r="528" spans="1:1" ht="15.75" x14ac:dyDescent="0.25">
      <c r="A528" s="24"/>
    </row>
    <row r="529" spans="1:1" ht="15.75" x14ac:dyDescent="0.25">
      <c r="A529" s="24"/>
    </row>
    <row r="530" spans="1:1" ht="15.75" x14ac:dyDescent="0.25">
      <c r="A530" s="24"/>
    </row>
    <row r="531" spans="1:1" ht="15.75" x14ac:dyDescent="0.25">
      <c r="A531" s="24"/>
    </row>
    <row r="532" spans="1:1" ht="15.75" x14ac:dyDescent="0.25">
      <c r="A532" s="24"/>
    </row>
    <row r="533" spans="1:1" ht="15.75" x14ac:dyDescent="0.25">
      <c r="A533" s="24"/>
    </row>
    <row r="534" spans="1:1" ht="15.75" x14ac:dyDescent="0.25">
      <c r="A534" s="24"/>
    </row>
    <row r="535" spans="1:1" ht="15.75" x14ac:dyDescent="0.25">
      <c r="A535" s="24"/>
    </row>
    <row r="536" spans="1:1" ht="15.75" x14ac:dyDescent="0.25">
      <c r="A536" s="24"/>
    </row>
    <row r="537" spans="1:1" ht="15.75" x14ac:dyDescent="0.25">
      <c r="A537" s="24"/>
    </row>
    <row r="538" spans="1:1" ht="15.75" x14ac:dyDescent="0.25">
      <c r="A538" s="24"/>
    </row>
    <row r="539" spans="1:1" ht="15.75" x14ac:dyDescent="0.25">
      <c r="A539" s="24"/>
    </row>
    <row r="540" spans="1:1" ht="15.75" x14ac:dyDescent="0.25">
      <c r="A540" s="24"/>
    </row>
    <row r="541" spans="1:1" ht="15.75" x14ac:dyDescent="0.25">
      <c r="A541" s="24"/>
    </row>
    <row r="542" spans="1:1" ht="15.75" x14ac:dyDescent="0.25">
      <c r="A542" s="24"/>
    </row>
    <row r="543" spans="1:1" ht="15.75" x14ac:dyDescent="0.25">
      <c r="A543" s="24"/>
    </row>
    <row r="544" spans="1:1" ht="15.75" x14ac:dyDescent="0.25">
      <c r="A544" s="24"/>
    </row>
    <row r="545" spans="1:1" ht="15.75" x14ac:dyDescent="0.25">
      <c r="A545" s="24"/>
    </row>
    <row r="546" spans="1:1" ht="15.75" x14ac:dyDescent="0.25">
      <c r="A546" s="24"/>
    </row>
    <row r="547" spans="1:1" ht="15.75" x14ac:dyDescent="0.25">
      <c r="A547" s="24"/>
    </row>
    <row r="548" spans="1:1" ht="15.75" x14ac:dyDescent="0.25">
      <c r="A548" s="24"/>
    </row>
    <row r="549" spans="1:1" ht="15.75" x14ac:dyDescent="0.25">
      <c r="A549" s="24"/>
    </row>
    <row r="550" spans="1:1" ht="15.75" x14ac:dyDescent="0.25">
      <c r="A550" s="24"/>
    </row>
    <row r="551" spans="1:1" ht="15.75" x14ac:dyDescent="0.25">
      <c r="A551" s="24"/>
    </row>
    <row r="552" spans="1:1" ht="15.75" x14ac:dyDescent="0.25">
      <c r="A552" s="24"/>
    </row>
    <row r="553" spans="1:1" ht="15.75" x14ac:dyDescent="0.25">
      <c r="A553" s="24"/>
    </row>
    <row r="554" spans="1:1" ht="15.75" x14ac:dyDescent="0.25">
      <c r="A554" s="24"/>
    </row>
    <row r="555" spans="1:1" ht="15.75" x14ac:dyDescent="0.25">
      <c r="A555" s="24"/>
    </row>
    <row r="556" spans="1:1" ht="15.75" x14ac:dyDescent="0.25">
      <c r="A556" s="24"/>
    </row>
    <row r="557" spans="1:1" ht="15.75" x14ac:dyDescent="0.25">
      <c r="A557" s="24"/>
    </row>
    <row r="558" spans="1:1" ht="15.75" x14ac:dyDescent="0.25">
      <c r="A558" s="24"/>
    </row>
    <row r="559" spans="1:1" ht="15.75" x14ac:dyDescent="0.25">
      <c r="A559" s="24"/>
    </row>
    <row r="560" spans="1:1" ht="15.75" x14ac:dyDescent="0.25">
      <c r="A560" s="24"/>
    </row>
    <row r="561" spans="1:1" ht="15.75" x14ac:dyDescent="0.25">
      <c r="A561" s="24"/>
    </row>
    <row r="562" spans="1:1" ht="15.75" x14ac:dyDescent="0.25">
      <c r="A562" s="24"/>
    </row>
    <row r="563" spans="1:1" ht="15.75" x14ac:dyDescent="0.25">
      <c r="A563" s="24"/>
    </row>
    <row r="564" spans="1:1" ht="15.75" x14ac:dyDescent="0.25">
      <c r="A564" s="24"/>
    </row>
    <row r="565" spans="1:1" ht="15.75" x14ac:dyDescent="0.25">
      <c r="A565" s="24"/>
    </row>
    <row r="566" spans="1:1" ht="15.75" x14ac:dyDescent="0.25">
      <c r="A566" s="24"/>
    </row>
    <row r="567" spans="1:1" ht="15.75" x14ac:dyDescent="0.25">
      <c r="A567" s="24"/>
    </row>
    <row r="568" spans="1:1" ht="15.75" x14ac:dyDescent="0.25">
      <c r="A568" s="24"/>
    </row>
    <row r="569" spans="1:1" ht="15.75" x14ac:dyDescent="0.25">
      <c r="A569" s="24"/>
    </row>
    <row r="570" spans="1:1" ht="15.75" x14ac:dyDescent="0.25">
      <c r="A570" s="24"/>
    </row>
    <row r="571" spans="1:1" ht="15.75" x14ac:dyDescent="0.25">
      <c r="A571" s="24"/>
    </row>
    <row r="572" spans="1:1" ht="15.75" x14ac:dyDescent="0.25">
      <c r="A572" s="24"/>
    </row>
    <row r="573" spans="1:1" ht="15.75" x14ac:dyDescent="0.25">
      <c r="A573" s="24"/>
    </row>
    <row r="574" spans="1:1" ht="15.75" x14ac:dyDescent="0.25">
      <c r="A574" s="24"/>
    </row>
    <row r="575" spans="1:1" ht="15.75" x14ac:dyDescent="0.25">
      <c r="A575" s="24"/>
    </row>
    <row r="576" spans="1:1" ht="15.75" x14ac:dyDescent="0.25">
      <c r="A576" s="24"/>
    </row>
    <row r="577" spans="1:1" ht="15.75" x14ac:dyDescent="0.25">
      <c r="A577" s="24"/>
    </row>
    <row r="578" spans="1:1" ht="15.75" x14ac:dyDescent="0.25">
      <c r="A578" s="24"/>
    </row>
    <row r="579" spans="1:1" ht="15.75" x14ac:dyDescent="0.25">
      <c r="A579" s="24"/>
    </row>
    <row r="580" spans="1:1" ht="15.75" x14ac:dyDescent="0.25">
      <c r="A580" s="24"/>
    </row>
    <row r="581" spans="1:1" ht="15.75" x14ac:dyDescent="0.25">
      <c r="A581" s="24"/>
    </row>
    <row r="582" spans="1:1" ht="15.75" x14ac:dyDescent="0.25">
      <c r="A582" s="24"/>
    </row>
    <row r="583" spans="1:1" ht="15.75" x14ac:dyDescent="0.25">
      <c r="A583" s="24"/>
    </row>
    <row r="584" spans="1:1" ht="15.75" x14ac:dyDescent="0.25">
      <c r="A584" s="24"/>
    </row>
    <row r="585" spans="1:1" ht="15.75" x14ac:dyDescent="0.25">
      <c r="A585" s="24"/>
    </row>
    <row r="586" spans="1:1" ht="15.75" x14ac:dyDescent="0.25">
      <c r="A586" s="24"/>
    </row>
    <row r="587" spans="1:1" ht="15.75" x14ac:dyDescent="0.25">
      <c r="A587" s="24"/>
    </row>
    <row r="588" spans="1:1" ht="15.75" x14ac:dyDescent="0.25">
      <c r="A588" s="24"/>
    </row>
    <row r="589" spans="1:1" ht="15.75" x14ac:dyDescent="0.25">
      <c r="A589" s="24"/>
    </row>
    <row r="590" spans="1:1" ht="15.75" x14ac:dyDescent="0.25">
      <c r="A590" s="24"/>
    </row>
    <row r="591" spans="1:1" ht="15.75" x14ac:dyDescent="0.25">
      <c r="A591" s="24"/>
    </row>
    <row r="592" spans="1:1" ht="15.75" x14ac:dyDescent="0.25">
      <c r="A592" s="24"/>
    </row>
    <row r="593" spans="1:1" ht="15.75" x14ac:dyDescent="0.25">
      <c r="A593" s="24"/>
    </row>
    <row r="594" spans="1:1" ht="15.75" x14ac:dyDescent="0.25">
      <c r="A594" s="24"/>
    </row>
    <row r="595" spans="1:1" ht="15.75" x14ac:dyDescent="0.25">
      <c r="A595" s="24"/>
    </row>
    <row r="596" spans="1:1" ht="15.75" x14ac:dyDescent="0.25">
      <c r="A596" s="24"/>
    </row>
    <row r="597" spans="1:1" ht="15.75" x14ac:dyDescent="0.25">
      <c r="A597" s="24"/>
    </row>
    <row r="598" spans="1:1" ht="15.75" x14ac:dyDescent="0.25">
      <c r="A598" s="24"/>
    </row>
    <row r="599" spans="1:1" ht="15.75" x14ac:dyDescent="0.25">
      <c r="A599" s="24"/>
    </row>
    <row r="600" spans="1:1" ht="15.75" x14ac:dyDescent="0.25">
      <c r="A600" s="24"/>
    </row>
    <row r="601" spans="1:1" ht="15.75" x14ac:dyDescent="0.25">
      <c r="A601" s="24"/>
    </row>
    <row r="602" spans="1:1" ht="15.75" x14ac:dyDescent="0.25">
      <c r="A602" s="24"/>
    </row>
    <row r="603" spans="1:1" ht="15.75" x14ac:dyDescent="0.25">
      <c r="A603" s="24"/>
    </row>
    <row r="604" spans="1:1" ht="15.75" x14ac:dyDescent="0.25">
      <c r="A604" s="24"/>
    </row>
    <row r="605" spans="1:1" ht="15.75" x14ac:dyDescent="0.25">
      <c r="A605" s="24"/>
    </row>
    <row r="606" spans="1:1" ht="15.75" x14ac:dyDescent="0.25">
      <c r="A606" s="24"/>
    </row>
    <row r="607" spans="1:1" ht="15.75" x14ac:dyDescent="0.25">
      <c r="A607" s="24"/>
    </row>
    <row r="608" spans="1:1" ht="15.75" x14ac:dyDescent="0.25">
      <c r="A608" s="24"/>
    </row>
    <row r="609" spans="1:1" ht="15.75" x14ac:dyDescent="0.25">
      <c r="A609" s="24"/>
    </row>
    <row r="610" spans="1:1" ht="15.75" x14ac:dyDescent="0.25">
      <c r="A610" s="24"/>
    </row>
    <row r="611" spans="1:1" ht="15.75" x14ac:dyDescent="0.25">
      <c r="A611" s="24"/>
    </row>
    <row r="612" spans="1:1" ht="15.75" x14ac:dyDescent="0.25">
      <c r="A612" s="24"/>
    </row>
    <row r="613" spans="1:1" ht="15.75" x14ac:dyDescent="0.25">
      <c r="A613" s="24"/>
    </row>
    <row r="614" spans="1:1" ht="15.75" x14ac:dyDescent="0.25">
      <c r="A614" s="24"/>
    </row>
    <row r="615" spans="1:1" ht="15.75" x14ac:dyDescent="0.25">
      <c r="A615" s="24"/>
    </row>
    <row r="616" spans="1:1" ht="15.75" x14ac:dyDescent="0.25">
      <c r="A616" s="24"/>
    </row>
    <row r="617" spans="1:1" ht="15.75" x14ac:dyDescent="0.25">
      <c r="A617" s="24"/>
    </row>
    <row r="618" spans="1:1" ht="15.75" x14ac:dyDescent="0.25">
      <c r="A618" s="24"/>
    </row>
    <row r="619" spans="1:1" ht="15.75" x14ac:dyDescent="0.25">
      <c r="A619" s="24"/>
    </row>
    <row r="620" spans="1:1" ht="15.75" x14ac:dyDescent="0.25">
      <c r="A620" s="24"/>
    </row>
    <row r="621" spans="1:1" ht="15.75" x14ac:dyDescent="0.25">
      <c r="A621" s="24"/>
    </row>
    <row r="622" spans="1:1" ht="15.75" x14ac:dyDescent="0.25">
      <c r="A622" s="24"/>
    </row>
    <row r="623" spans="1:1" ht="15.75" x14ac:dyDescent="0.25">
      <c r="A623" s="24"/>
    </row>
    <row r="624" spans="1:1" ht="15.75" x14ac:dyDescent="0.25">
      <c r="A624" s="24"/>
    </row>
    <row r="625" spans="1:1" ht="15.75" x14ac:dyDescent="0.25">
      <c r="A625" s="24"/>
    </row>
    <row r="626" spans="1:1" ht="15.75" x14ac:dyDescent="0.25">
      <c r="A626" s="24"/>
    </row>
    <row r="627" spans="1:1" ht="15.75" x14ac:dyDescent="0.25">
      <c r="A627" s="24"/>
    </row>
    <row r="628" spans="1:1" ht="15.75" x14ac:dyDescent="0.25">
      <c r="A628" s="24"/>
    </row>
    <row r="629" spans="1:1" ht="15.75" x14ac:dyDescent="0.25">
      <c r="A629" s="24"/>
    </row>
    <row r="630" spans="1:1" ht="15.75" x14ac:dyDescent="0.25">
      <c r="A630" s="24"/>
    </row>
    <row r="631" spans="1:1" ht="15.75" x14ac:dyDescent="0.25">
      <c r="A631" s="24"/>
    </row>
    <row r="632" spans="1:1" ht="15.75" x14ac:dyDescent="0.25">
      <c r="A632" s="24"/>
    </row>
    <row r="633" spans="1:1" ht="15.75" x14ac:dyDescent="0.25">
      <c r="A633" s="24"/>
    </row>
    <row r="634" spans="1:1" ht="15.75" x14ac:dyDescent="0.25">
      <c r="A634" s="24"/>
    </row>
    <row r="635" spans="1:1" ht="15.75" x14ac:dyDescent="0.25">
      <c r="A635" s="24"/>
    </row>
    <row r="636" spans="1:1" ht="15.75" x14ac:dyDescent="0.25">
      <c r="A636" s="24"/>
    </row>
    <row r="637" spans="1:1" ht="15.75" x14ac:dyDescent="0.25">
      <c r="A637" s="24"/>
    </row>
    <row r="638" spans="1:1" ht="15.75" x14ac:dyDescent="0.25">
      <c r="A638" s="24"/>
    </row>
    <row r="639" spans="1:1" ht="15.75" x14ac:dyDescent="0.25">
      <c r="A639" s="24"/>
    </row>
    <row r="640" spans="1:1" ht="15.75" x14ac:dyDescent="0.25">
      <c r="A640" s="24"/>
    </row>
    <row r="641" spans="1:1" ht="15.75" x14ac:dyDescent="0.25">
      <c r="A641" s="24"/>
    </row>
    <row r="642" spans="1:1" ht="15.75" x14ac:dyDescent="0.25">
      <c r="A642" s="24"/>
    </row>
    <row r="643" spans="1:1" ht="15.75" x14ac:dyDescent="0.25">
      <c r="A643" s="24"/>
    </row>
    <row r="644" spans="1:1" ht="15.75" x14ac:dyDescent="0.25">
      <c r="A644" s="24"/>
    </row>
    <row r="645" spans="1:1" ht="15.75" x14ac:dyDescent="0.25">
      <c r="A645" s="24"/>
    </row>
    <row r="646" spans="1:1" ht="15.75" x14ac:dyDescent="0.25">
      <c r="A646" s="24"/>
    </row>
    <row r="647" spans="1:1" ht="15.75" x14ac:dyDescent="0.25">
      <c r="A647" s="24"/>
    </row>
    <row r="648" spans="1:1" ht="15.75" x14ac:dyDescent="0.25">
      <c r="A648" s="24"/>
    </row>
    <row r="649" spans="1:1" ht="15.75" x14ac:dyDescent="0.25">
      <c r="A649" s="24"/>
    </row>
    <row r="650" spans="1:1" ht="15.75" x14ac:dyDescent="0.25">
      <c r="A650" s="24"/>
    </row>
    <row r="651" spans="1:1" ht="15.75" x14ac:dyDescent="0.25">
      <c r="A651" s="24"/>
    </row>
    <row r="652" spans="1:1" ht="15.75" x14ac:dyDescent="0.25">
      <c r="A652" s="24"/>
    </row>
    <row r="653" spans="1:1" ht="15.75" x14ac:dyDescent="0.25">
      <c r="A653" s="24"/>
    </row>
    <row r="654" spans="1:1" ht="15.75" x14ac:dyDescent="0.25">
      <c r="A654" s="24"/>
    </row>
    <row r="655" spans="1:1" ht="15.75" x14ac:dyDescent="0.25">
      <c r="A655" s="24"/>
    </row>
    <row r="656" spans="1:1" ht="15.75" x14ac:dyDescent="0.25">
      <c r="A656" s="24"/>
    </row>
    <row r="657" spans="1:1" ht="15.75" x14ac:dyDescent="0.25">
      <c r="A657" s="24"/>
    </row>
    <row r="658" spans="1:1" ht="15.75" x14ac:dyDescent="0.25">
      <c r="A658" s="24"/>
    </row>
    <row r="659" spans="1:1" ht="15.75" x14ac:dyDescent="0.25">
      <c r="A659" s="24"/>
    </row>
    <row r="660" spans="1:1" ht="15.75" x14ac:dyDescent="0.25">
      <c r="A660" s="24"/>
    </row>
    <row r="661" spans="1:1" ht="15.75" x14ac:dyDescent="0.25">
      <c r="A661" s="24"/>
    </row>
    <row r="662" spans="1:1" ht="15.75" x14ac:dyDescent="0.25">
      <c r="A662" s="24"/>
    </row>
    <row r="663" spans="1:1" ht="15.75" x14ac:dyDescent="0.25">
      <c r="A663" s="24"/>
    </row>
    <row r="664" spans="1:1" ht="15.75" x14ac:dyDescent="0.25">
      <c r="A664" s="24"/>
    </row>
    <row r="665" spans="1:1" ht="15.75" x14ac:dyDescent="0.25">
      <c r="A665" s="24"/>
    </row>
    <row r="666" spans="1:1" ht="15.75" x14ac:dyDescent="0.25">
      <c r="A666" s="24"/>
    </row>
    <row r="667" spans="1:1" ht="15.75" x14ac:dyDescent="0.25">
      <c r="A667" s="24"/>
    </row>
    <row r="668" spans="1:1" ht="15.75" x14ac:dyDescent="0.25">
      <c r="A668" s="24"/>
    </row>
    <row r="669" spans="1:1" ht="15.75" x14ac:dyDescent="0.25">
      <c r="A669" s="24"/>
    </row>
    <row r="670" spans="1:1" ht="15.75" x14ac:dyDescent="0.25">
      <c r="A670" s="24"/>
    </row>
    <row r="671" spans="1:1" ht="15.75" x14ac:dyDescent="0.25">
      <c r="A671" s="24"/>
    </row>
    <row r="672" spans="1:1" ht="15.75" x14ac:dyDescent="0.25">
      <c r="A672" s="24"/>
    </row>
    <row r="673" spans="1:1" ht="15.75" x14ac:dyDescent="0.25">
      <c r="A673" s="24"/>
    </row>
    <row r="674" spans="1:1" ht="15.75" x14ac:dyDescent="0.25">
      <c r="A674" s="24"/>
    </row>
    <row r="675" spans="1:1" ht="15.75" x14ac:dyDescent="0.25">
      <c r="A675" s="24"/>
    </row>
    <row r="676" spans="1:1" ht="15.75" x14ac:dyDescent="0.25">
      <c r="A676" s="24"/>
    </row>
    <row r="677" spans="1:1" ht="15.75" x14ac:dyDescent="0.25">
      <c r="A677" s="24"/>
    </row>
    <row r="678" spans="1:1" ht="15.75" x14ac:dyDescent="0.25">
      <c r="A678" s="24"/>
    </row>
    <row r="679" spans="1:1" ht="15.75" x14ac:dyDescent="0.25">
      <c r="A679" s="24"/>
    </row>
    <row r="680" spans="1:1" ht="15.75" x14ac:dyDescent="0.25">
      <c r="A680" s="24"/>
    </row>
    <row r="681" spans="1:1" ht="15.75" x14ac:dyDescent="0.25">
      <c r="A681" s="24"/>
    </row>
    <row r="682" spans="1:1" ht="15.75" x14ac:dyDescent="0.25">
      <c r="A682" s="24"/>
    </row>
    <row r="683" spans="1:1" ht="15.75" x14ac:dyDescent="0.25">
      <c r="A683" s="24"/>
    </row>
    <row r="684" spans="1:1" ht="15.75" x14ac:dyDescent="0.25">
      <c r="A684" s="24"/>
    </row>
    <row r="685" spans="1:1" ht="15.75" x14ac:dyDescent="0.25">
      <c r="A685" s="24"/>
    </row>
    <row r="686" spans="1:1" ht="15.75" x14ac:dyDescent="0.25">
      <c r="A686" s="24"/>
    </row>
    <row r="687" spans="1:1" ht="15.75" x14ac:dyDescent="0.25">
      <c r="A687" s="24"/>
    </row>
    <row r="688" spans="1:1" ht="15.75" x14ac:dyDescent="0.25">
      <c r="A688" s="24"/>
    </row>
    <row r="689" spans="1:1" ht="15.75" x14ac:dyDescent="0.25">
      <c r="A689" s="24"/>
    </row>
    <row r="690" spans="1:1" ht="15.75" x14ac:dyDescent="0.25">
      <c r="A690" s="24"/>
    </row>
    <row r="691" spans="1:1" ht="15.75" x14ac:dyDescent="0.25">
      <c r="A691" s="24"/>
    </row>
    <row r="692" spans="1:1" ht="15.75" x14ac:dyDescent="0.25">
      <c r="A692" s="24"/>
    </row>
    <row r="693" spans="1:1" ht="15.75" x14ac:dyDescent="0.25">
      <c r="A693" s="24"/>
    </row>
    <row r="694" spans="1:1" ht="15.75" x14ac:dyDescent="0.25">
      <c r="A694" s="24"/>
    </row>
    <row r="695" spans="1:1" ht="15.75" x14ac:dyDescent="0.25">
      <c r="A695" s="24"/>
    </row>
    <row r="696" spans="1:1" ht="15.75" x14ac:dyDescent="0.25">
      <c r="A696" s="24"/>
    </row>
    <row r="697" spans="1:1" ht="15.75" x14ac:dyDescent="0.25">
      <c r="A697" s="24"/>
    </row>
    <row r="698" spans="1:1" ht="15.75" x14ac:dyDescent="0.25">
      <c r="A698" s="24"/>
    </row>
    <row r="699" spans="1:1" ht="15.75" x14ac:dyDescent="0.25">
      <c r="A699" s="24"/>
    </row>
    <row r="700" spans="1:1" ht="15.75" x14ac:dyDescent="0.25">
      <c r="A700" s="24"/>
    </row>
    <row r="701" spans="1:1" ht="15.75" x14ac:dyDescent="0.25">
      <c r="A701" s="24"/>
    </row>
    <row r="702" spans="1:1" ht="15.75" x14ac:dyDescent="0.25">
      <c r="A702" s="24"/>
    </row>
    <row r="703" spans="1:1" ht="15.75" x14ac:dyDescent="0.25">
      <c r="A703" s="24"/>
    </row>
    <row r="704" spans="1:1" ht="15.75" x14ac:dyDescent="0.25">
      <c r="A704" s="24"/>
    </row>
    <row r="705" spans="1:1" ht="15.75" x14ac:dyDescent="0.25">
      <c r="A705" s="24"/>
    </row>
    <row r="706" spans="1:1" ht="15.75" x14ac:dyDescent="0.25">
      <c r="A706" s="24"/>
    </row>
    <row r="707" spans="1:1" ht="15.75" x14ac:dyDescent="0.25">
      <c r="A707" s="24"/>
    </row>
    <row r="708" spans="1:1" ht="15.75" x14ac:dyDescent="0.25">
      <c r="A708" s="24"/>
    </row>
    <row r="709" spans="1:1" ht="15.75" x14ac:dyDescent="0.25">
      <c r="A709" s="24"/>
    </row>
    <row r="710" spans="1:1" ht="15.75" x14ac:dyDescent="0.25">
      <c r="A710" s="24"/>
    </row>
    <row r="711" spans="1:1" ht="15.75" x14ac:dyDescent="0.25">
      <c r="A711" s="24"/>
    </row>
    <row r="712" spans="1:1" ht="15.75" x14ac:dyDescent="0.25">
      <c r="A712" s="24"/>
    </row>
    <row r="713" spans="1:1" ht="15.75" x14ac:dyDescent="0.25">
      <c r="A713" s="24"/>
    </row>
    <row r="714" spans="1:1" ht="15.75" x14ac:dyDescent="0.25">
      <c r="A714" s="24"/>
    </row>
    <row r="715" spans="1:1" ht="15.75" x14ac:dyDescent="0.25">
      <c r="A715" s="24"/>
    </row>
    <row r="716" spans="1:1" ht="15.75" x14ac:dyDescent="0.25">
      <c r="A716" s="24"/>
    </row>
    <row r="717" spans="1:1" ht="15.75" x14ac:dyDescent="0.25">
      <c r="A717" s="24"/>
    </row>
    <row r="718" spans="1:1" ht="15.75" x14ac:dyDescent="0.25">
      <c r="A718" s="24"/>
    </row>
    <row r="719" spans="1:1" ht="15.75" x14ac:dyDescent="0.25">
      <c r="A719" s="24"/>
    </row>
    <row r="720" spans="1:1" ht="15.75" x14ac:dyDescent="0.25">
      <c r="A720" s="24"/>
    </row>
    <row r="721" spans="1:1" ht="15.75" x14ac:dyDescent="0.25">
      <c r="A721" s="24"/>
    </row>
    <row r="722" spans="1:1" ht="15.75" x14ac:dyDescent="0.25">
      <c r="A722" s="24"/>
    </row>
    <row r="723" spans="1:1" ht="15.75" x14ac:dyDescent="0.25">
      <c r="A723" s="24"/>
    </row>
    <row r="724" spans="1:1" ht="15.75" x14ac:dyDescent="0.25">
      <c r="A724" s="24"/>
    </row>
    <row r="725" spans="1:1" ht="15.75" x14ac:dyDescent="0.25">
      <c r="A725" s="24"/>
    </row>
    <row r="726" spans="1:1" ht="15.75" x14ac:dyDescent="0.25">
      <c r="A726" s="24"/>
    </row>
    <row r="727" spans="1:1" ht="15.75" x14ac:dyDescent="0.25">
      <c r="A727" s="24"/>
    </row>
    <row r="728" spans="1:1" ht="15.75" x14ac:dyDescent="0.25">
      <c r="A728" s="24"/>
    </row>
    <row r="729" spans="1:1" ht="15.75" x14ac:dyDescent="0.25">
      <c r="A729" s="24"/>
    </row>
    <row r="730" spans="1:1" ht="15.75" x14ac:dyDescent="0.25">
      <c r="A730" s="24"/>
    </row>
    <row r="731" spans="1:1" ht="15.75" x14ac:dyDescent="0.25">
      <c r="A731" s="24"/>
    </row>
    <row r="732" spans="1:1" ht="15.75" x14ac:dyDescent="0.25">
      <c r="A732" s="24"/>
    </row>
    <row r="733" spans="1:1" ht="15.75" x14ac:dyDescent="0.25">
      <c r="A733" s="24"/>
    </row>
    <row r="734" spans="1:1" ht="15.75" x14ac:dyDescent="0.25">
      <c r="A734" s="24"/>
    </row>
    <row r="735" spans="1:1" ht="15.75" x14ac:dyDescent="0.25">
      <c r="A735" s="24"/>
    </row>
    <row r="736" spans="1:1" ht="15.75" x14ac:dyDescent="0.25">
      <c r="A736" s="24"/>
    </row>
    <row r="737" spans="1:1" ht="15.75" x14ac:dyDescent="0.25">
      <c r="A737" s="24"/>
    </row>
    <row r="738" spans="1:1" ht="15.75" x14ac:dyDescent="0.25">
      <c r="A738" s="24"/>
    </row>
    <row r="739" spans="1:1" ht="15.75" x14ac:dyDescent="0.25">
      <c r="A739" s="24"/>
    </row>
    <row r="740" spans="1:1" ht="15.75" x14ac:dyDescent="0.25">
      <c r="A740" s="24"/>
    </row>
    <row r="741" spans="1:1" ht="15.75" x14ac:dyDescent="0.25">
      <c r="A741" s="24"/>
    </row>
    <row r="742" spans="1:1" ht="15.75" x14ac:dyDescent="0.25">
      <c r="A742" s="24"/>
    </row>
    <row r="743" spans="1:1" ht="15.75" x14ac:dyDescent="0.25">
      <c r="A743" s="24"/>
    </row>
    <row r="744" spans="1:1" ht="15.75" x14ac:dyDescent="0.25">
      <c r="A744" s="24"/>
    </row>
    <row r="745" spans="1:1" ht="15.75" x14ac:dyDescent="0.25">
      <c r="A745" s="24"/>
    </row>
    <row r="746" spans="1:1" ht="15.75" x14ac:dyDescent="0.25">
      <c r="A746" s="24"/>
    </row>
    <row r="747" spans="1:1" ht="15.75" x14ac:dyDescent="0.25">
      <c r="A747" s="24"/>
    </row>
    <row r="748" spans="1:1" ht="15.75" x14ac:dyDescent="0.25">
      <c r="A748" s="24"/>
    </row>
    <row r="749" spans="1:1" ht="15.75" x14ac:dyDescent="0.25">
      <c r="A749" s="24"/>
    </row>
    <row r="750" spans="1:1" ht="15.75" x14ac:dyDescent="0.25">
      <c r="A750" s="24"/>
    </row>
    <row r="751" spans="1:1" ht="15.75" x14ac:dyDescent="0.25">
      <c r="A751" s="24"/>
    </row>
    <row r="752" spans="1:1" ht="15.75" x14ac:dyDescent="0.25">
      <c r="A752" s="24"/>
    </row>
    <row r="753" spans="1:1" ht="15.75" x14ac:dyDescent="0.25">
      <c r="A753" s="24"/>
    </row>
    <row r="754" spans="1:1" ht="15.75" x14ac:dyDescent="0.25">
      <c r="A754" s="24"/>
    </row>
    <row r="755" spans="1:1" ht="15.75" x14ac:dyDescent="0.25">
      <c r="A755" s="24"/>
    </row>
    <row r="756" spans="1:1" ht="15.75" x14ac:dyDescent="0.25">
      <c r="A756" s="24"/>
    </row>
    <row r="757" spans="1:1" ht="15.75" x14ac:dyDescent="0.25">
      <c r="A757" s="24"/>
    </row>
    <row r="758" spans="1:1" ht="15.75" x14ac:dyDescent="0.25">
      <c r="A758" s="24"/>
    </row>
    <row r="759" spans="1:1" ht="15.75" x14ac:dyDescent="0.25">
      <c r="A759" s="24"/>
    </row>
    <row r="760" spans="1:1" ht="15.75" x14ac:dyDescent="0.25">
      <c r="A760" s="24"/>
    </row>
    <row r="761" spans="1:1" ht="15.75" x14ac:dyDescent="0.25">
      <c r="A761" s="24"/>
    </row>
    <row r="762" spans="1:1" ht="15.75" x14ac:dyDescent="0.25">
      <c r="A762" s="24"/>
    </row>
    <row r="763" spans="1:1" ht="15.75" x14ac:dyDescent="0.25">
      <c r="A763" s="24"/>
    </row>
    <row r="764" spans="1:1" ht="15.75" x14ac:dyDescent="0.25">
      <c r="A764" s="24"/>
    </row>
    <row r="765" spans="1:1" ht="15.75" x14ac:dyDescent="0.25">
      <c r="A765" s="24"/>
    </row>
    <row r="766" spans="1:1" ht="15.75" x14ac:dyDescent="0.25">
      <c r="A766" s="24"/>
    </row>
    <row r="767" spans="1:1" ht="15.75" x14ac:dyDescent="0.25">
      <c r="A767" s="24"/>
    </row>
    <row r="768" spans="1:1" ht="15.75" x14ac:dyDescent="0.25">
      <c r="A768" s="24"/>
    </row>
    <row r="769" spans="1:1" ht="15.75" x14ac:dyDescent="0.25">
      <c r="A769" s="24"/>
    </row>
    <row r="770" spans="1:1" ht="15.75" x14ac:dyDescent="0.25">
      <c r="A770" s="24"/>
    </row>
    <row r="771" spans="1:1" ht="15.75" x14ac:dyDescent="0.25">
      <c r="A771" s="24"/>
    </row>
    <row r="772" spans="1:1" ht="15.75" x14ac:dyDescent="0.25">
      <c r="A772" s="24"/>
    </row>
    <row r="773" spans="1:1" ht="15.75" x14ac:dyDescent="0.25">
      <c r="A773" s="24"/>
    </row>
    <row r="774" spans="1:1" ht="15.75" x14ac:dyDescent="0.25">
      <c r="A774" s="24"/>
    </row>
    <row r="775" spans="1:1" ht="15.75" x14ac:dyDescent="0.25">
      <c r="A775" s="24"/>
    </row>
    <row r="776" spans="1:1" ht="15.75" x14ac:dyDescent="0.25">
      <c r="A776" s="24"/>
    </row>
    <row r="777" spans="1:1" ht="15.75" x14ac:dyDescent="0.25">
      <c r="A777" s="24"/>
    </row>
    <row r="778" spans="1:1" ht="15.75" x14ac:dyDescent="0.25">
      <c r="A778" s="24"/>
    </row>
    <row r="779" spans="1:1" ht="15.75" x14ac:dyDescent="0.25">
      <c r="A779" s="24"/>
    </row>
    <row r="780" spans="1:1" ht="15.75" x14ac:dyDescent="0.25">
      <c r="A780" s="24"/>
    </row>
    <row r="781" spans="1:1" ht="15.75" x14ac:dyDescent="0.25">
      <c r="A781" s="24"/>
    </row>
    <row r="782" spans="1:1" ht="15.75" x14ac:dyDescent="0.25">
      <c r="A782" s="24"/>
    </row>
    <row r="783" spans="1:1" ht="15.75" x14ac:dyDescent="0.25">
      <c r="A783" s="24"/>
    </row>
    <row r="784" spans="1:1" ht="15.75" x14ac:dyDescent="0.25">
      <c r="A784" s="24"/>
    </row>
    <row r="785" spans="1:1" ht="15.75" x14ac:dyDescent="0.25">
      <c r="A785" s="24"/>
    </row>
    <row r="786" spans="1:1" ht="15.75" x14ac:dyDescent="0.25">
      <c r="A786" s="24"/>
    </row>
    <row r="787" spans="1:1" ht="15.75" x14ac:dyDescent="0.25">
      <c r="A787" s="24"/>
    </row>
    <row r="788" spans="1:1" ht="15.75" x14ac:dyDescent="0.25">
      <c r="A788" s="24"/>
    </row>
    <row r="789" spans="1:1" ht="15.75" x14ac:dyDescent="0.25">
      <c r="A789" s="24"/>
    </row>
    <row r="790" spans="1:1" ht="15.75" x14ac:dyDescent="0.25">
      <c r="A790" s="24"/>
    </row>
    <row r="791" spans="1:1" ht="15.75" x14ac:dyDescent="0.25">
      <c r="A791" s="24"/>
    </row>
    <row r="792" spans="1:1" ht="15.75" x14ac:dyDescent="0.25">
      <c r="A792" s="24"/>
    </row>
    <row r="793" spans="1:1" ht="15.75" x14ac:dyDescent="0.25">
      <c r="A793" s="24"/>
    </row>
    <row r="794" spans="1:1" ht="15.75" x14ac:dyDescent="0.25">
      <c r="A794" s="24"/>
    </row>
    <row r="795" spans="1:1" ht="15.75" x14ac:dyDescent="0.25">
      <c r="A795" s="24"/>
    </row>
    <row r="796" spans="1:1" ht="15.75" x14ac:dyDescent="0.25">
      <c r="A796" s="24"/>
    </row>
    <row r="797" spans="1:1" ht="15.75" x14ac:dyDescent="0.25">
      <c r="A797" s="24"/>
    </row>
    <row r="798" spans="1:1" ht="15.75" x14ac:dyDescent="0.25">
      <c r="A798" s="24"/>
    </row>
    <row r="799" spans="1:1" ht="15.75" x14ac:dyDescent="0.25">
      <c r="A799" s="24"/>
    </row>
    <row r="800" spans="1:1" ht="15.75" x14ac:dyDescent="0.25">
      <c r="A800" s="24"/>
    </row>
    <row r="801" spans="1:1" ht="15.75" x14ac:dyDescent="0.25">
      <c r="A801" s="24"/>
    </row>
    <row r="802" spans="1:1" ht="15.75" x14ac:dyDescent="0.25">
      <c r="A802" s="24"/>
    </row>
    <row r="803" spans="1:1" ht="15.75" x14ac:dyDescent="0.25">
      <c r="A803" s="24"/>
    </row>
    <row r="804" spans="1:1" ht="15.75" x14ac:dyDescent="0.25">
      <c r="A804" s="24"/>
    </row>
    <row r="805" spans="1:1" ht="15.75" x14ac:dyDescent="0.25">
      <c r="A805" s="24"/>
    </row>
    <row r="806" spans="1:1" ht="15.75" x14ac:dyDescent="0.25">
      <c r="A806" s="24"/>
    </row>
    <row r="807" spans="1:1" ht="15.75" x14ac:dyDescent="0.25">
      <c r="A807" s="24"/>
    </row>
    <row r="808" spans="1:1" ht="15.75" x14ac:dyDescent="0.25">
      <c r="A808" s="24"/>
    </row>
    <row r="809" spans="1:1" ht="15.75" x14ac:dyDescent="0.25">
      <c r="A809" s="24"/>
    </row>
    <row r="810" spans="1:1" ht="15.75" x14ac:dyDescent="0.25">
      <c r="A810" s="24"/>
    </row>
    <row r="811" spans="1:1" ht="15.75" x14ac:dyDescent="0.25">
      <c r="A811" s="24"/>
    </row>
    <row r="812" spans="1:1" ht="15.75" x14ac:dyDescent="0.25">
      <c r="A812" s="24"/>
    </row>
    <row r="813" spans="1:1" ht="15.75" x14ac:dyDescent="0.25">
      <c r="A813" s="24"/>
    </row>
    <row r="814" spans="1:1" ht="15.75" x14ac:dyDescent="0.25">
      <c r="A814" s="24"/>
    </row>
    <row r="815" spans="1:1" ht="15.75" x14ac:dyDescent="0.25">
      <c r="A815" s="24"/>
    </row>
    <row r="816" spans="1:1" ht="15.75" x14ac:dyDescent="0.25">
      <c r="A816" s="24"/>
    </row>
    <row r="817" spans="1:1" ht="15.75" x14ac:dyDescent="0.25">
      <c r="A817" s="24"/>
    </row>
    <row r="818" spans="1:1" ht="15.75" x14ac:dyDescent="0.25">
      <c r="A818" s="24"/>
    </row>
    <row r="819" spans="1:1" ht="15.75" x14ac:dyDescent="0.25">
      <c r="A819" s="24"/>
    </row>
    <row r="820" spans="1:1" ht="15.75" x14ac:dyDescent="0.25">
      <c r="A820" s="24"/>
    </row>
    <row r="821" spans="1:1" ht="15.75" x14ac:dyDescent="0.25">
      <c r="A821" s="24"/>
    </row>
    <row r="822" spans="1:1" ht="15.75" x14ac:dyDescent="0.25">
      <c r="A822" s="24"/>
    </row>
    <row r="823" spans="1:1" ht="15.75" x14ac:dyDescent="0.25">
      <c r="A823" s="24"/>
    </row>
    <row r="824" spans="1:1" ht="15.75" x14ac:dyDescent="0.25">
      <c r="A824" s="24"/>
    </row>
    <row r="825" spans="1:1" ht="15.75" x14ac:dyDescent="0.25">
      <c r="A825" s="24"/>
    </row>
    <row r="826" spans="1:1" ht="15.75" x14ac:dyDescent="0.25">
      <c r="A826" s="24"/>
    </row>
    <row r="827" spans="1:1" ht="15.75" x14ac:dyDescent="0.25">
      <c r="A827" s="24"/>
    </row>
    <row r="828" spans="1:1" ht="15.75" x14ac:dyDescent="0.25">
      <c r="A828" s="24"/>
    </row>
    <row r="829" spans="1:1" ht="15.75" x14ac:dyDescent="0.25">
      <c r="A829" s="24"/>
    </row>
    <row r="830" spans="1:1" ht="15.75" x14ac:dyDescent="0.25">
      <c r="A830" s="24"/>
    </row>
    <row r="831" spans="1:1" ht="15.75" x14ac:dyDescent="0.25">
      <c r="A831" s="24"/>
    </row>
    <row r="832" spans="1:1" ht="15.75" x14ac:dyDescent="0.25">
      <c r="A832" s="24"/>
    </row>
    <row r="833" spans="1:1" ht="15.75" x14ac:dyDescent="0.25">
      <c r="A833" s="24"/>
    </row>
    <row r="834" spans="1:1" ht="15.75" x14ac:dyDescent="0.25">
      <c r="A834" s="24"/>
    </row>
    <row r="835" spans="1:1" ht="15.75" x14ac:dyDescent="0.25">
      <c r="A835" s="24"/>
    </row>
    <row r="836" spans="1:1" ht="15.75" x14ac:dyDescent="0.25">
      <c r="A836" s="24"/>
    </row>
    <row r="837" spans="1:1" ht="15.75" x14ac:dyDescent="0.25">
      <c r="A837" s="24"/>
    </row>
    <row r="838" spans="1:1" ht="15.75" x14ac:dyDescent="0.25">
      <c r="A838" s="24"/>
    </row>
    <row r="839" spans="1:1" ht="15.75" x14ac:dyDescent="0.25">
      <c r="A839" s="24"/>
    </row>
    <row r="840" spans="1:1" ht="15.75" x14ac:dyDescent="0.25">
      <c r="A840" s="24"/>
    </row>
    <row r="841" spans="1:1" ht="15.75" x14ac:dyDescent="0.25">
      <c r="A841" s="24"/>
    </row>
    <row r="842" spans="1:1" ht="15.75" x14ac:dyDescent="0.25">
      <c r="A842" s="24"/>
    </row>
    <row r="843" spans="1:1" ht="15.75" x14ac:dyDescent="0.25">
      <c r="A843" s="24"/>
    </row>
    <row r="844" spans="1:1" ht="15.75" x14ac:dyDescent="0.25">
      <c r="A844" s="24"/>
    </row>
    <row r="845" spans="1:1" ht="15.75" x14ac:dyDescent="0.25">
      <c r="A845" s="24"/>
    </row>
    <row r="846" spans="1:1" ht="15.75" x14ac:dyDescent="0.25">
      <c r="A846" s="24"/>
    </row>
    <row r="847" spans="1:1" ht="15.75" x14ac:dyDescent="0.25">
      <c r="A847" s="24"/>
    </row>
    <row r="848" spans="1:1" ht="15.75" x14ac:dyDescent="0.25">
      <c r="A848" s="24"/>
    </row>
    <row r="849" spans="1:1" ht="15.75" x14ac:dyDescent="0.25">
      <c r="A849" s="24"/>
    </row>
    <row r="850" spans="1:1" ht="15.75" x14ac:dyDescent="0.25">
      <c r="A850" s="24"/>
    </row>
    <row r="851" spans="1:1" ht="15.75" x14ac:dyDescent="0.25">
      <c r="A851" s="24"/>
    </row>
    <row r="852" spans="1:1" ht="15.75" x14ac:dyDescent="0.25">
      <c r="A852" s="24"/>
    </row>
    <row r="853" spans="1:1" ht="15.75" x14ac:dyDescent="0.25">
      <c r="A853" s="24"/>
    </row>
    <row r="854" spans="1:1" ht="15.75" x14ac:dyDescent="0.25">
      <c r="A854" s="24"/>
    </row>
    <row r="855" spans="1:1" ht="15.75" x14ac:dyDescent="0.25">
      <c r="A855" s="24"/>
    </row>
    <row r="856" spans="1:1" ht="15.75" x14ac:dyDescent="0.25">
      <c r="A856" s="24"/>
    </row>
    <row r="857" spans="1:1" ht="15.75" x14ac:dyDescent="0.25">
      <c r="A857" s="24"/>
    </row>
    <row r="858" spans="1:1" ht="15.75" x14ac:dyDescent="0.25">
      <c r="A858" s="24"/>
    </row>
    <row r="859" spans="1:1" ht="15.75" x14ac:dyDescent="0.25">
      <c r="A859" s="24"/>
    </row>
    <row r="860" spans="1:1" ht="15.75" x14ac:dyDescent="0.25">
      <c r="A860" s="24"/>
    </row>
    <row r="861" spans="1:1" ht="15.75" x14ac:dyDescent="0.25">
      <c r="A861" s="24"/>
    </row>
    <row r="862" spans="1:1" ht="15.75" x14ac:dyDescent="0.25">
      <c r="A862" s="24"/>
    </row>
    <row r="863" spans="1:1" ht="15.75" x14ac:dyDescent="0.25">
      <c r="A863" s="24"/>
    </row>
    <row r="864" spans="1:1" ht="15.75" x14ac:dyDescent="0.25">
      <c r="A864" s="24"/>
    </row>
    <row r="865" spans="1:1" ht="15.75" x14ac:dyDescent="0.25">
      <c r="A865" s="24"/>
    </row>
    <row r="866" spans="1:1" ht="15.75" x14ac:dyDescent="0.25">
      <c r="A866" s="24"/>
    </row>
    <row r="867" spans="1:1" ht="15.75" x14ac:dyDescent="0.25">
      <c r="A867" s="24"/>
    </row>
    <row r="868" spans="1:1" ht="15.75" x14ac:dyDescent="0.25">
      <c r="A868" s="24"/>
    </row>
    <row r="869" spans="1:1" ht="15.75" x14ac:dyDescent="0.25">
      <c r="A869" s="24"/>
    </row>
    <row r="870" spans="1:1" ht="15.75" x14ac:dyDescent="0.25">
      <c r="A870" s="24"/>
    </row>
    <row r="871" spans="1:1" ht="15.75" x14ac:dyDescent="0.25">
      <c r="A871" s="24"/>
    </row>
    <row r="872" spans="1:1" ht="15.75" x14ac:dyDescent="0.25">
      <c r="A872" s="24"/>
    </row>
    <row r="873" spans="1:1" ht="15.75" x14ac:dyDescent="0.25">
      <c r="A873" s="24"/>
    </row>
    <row r="874" spans="1:1" ht="15.75" x14ac:dyDescent="0.25">
      <c r="A874" s="24"/>
    </row>
    <row r="875" spans="1:1" ht="15.75" x14ac:dyDescent="0.25">
      <c r="A875" s="24"/>
    </row>
    <row r="876" spans="1:1" ht="15.75" x14ac:dyDescent="0.25">
      <c r="A876" s="24"/>
    </row>
    <row r="877" spans="1:1" ht="15.75" x14ac:dyDescent="0.25">
      <c r="A877" s="24"/>
    </row>
    <row r="878" spans="1:1" ht="15.75" x14ac:dyDescent="0.25">
      <c r="A878" s="24"/>
    </row>
    <row r="879" spans="1:1" ht="15.75" x14ac:dyDescent="0.25">
      <c r="A879" s="24"/>
    </row>
    <row r="880" spans="1:1" ht="15.75" x14ac:dyDescent="0.25">
      <c r="A880" s="24"/>
    </row>
    <row r="881" spans="1:1" ht="15.75" x14ac:dyDescent="0.25">
      <c r="A881" s="24"/>
    </row>
    <row r="882" spans="1:1" ht="15.75" x14ac:dyDescent="0.25">
      <c r="A882" s="24"/>
    </row>
    <row r="883" spans="1:1" ht="15.75" x14ac:dyDescent="0.25">
      <c r="A883" s="24"/>
    </row>
    <row r="884" spans="1:1" ht="15.75" x14ac:dyDescent="0.25">
      <c r="A884" s="24"/>
    </row>
    <row r="885" spans="1:1" ht="15.75" x14ac:dyDescent="0.25">
      <c r="A885" s="24"/>
    </row>
    <row r="886" spans="1:1" ht="15.75" x14ac:dyDescent="0.25">
      <c r="A886" s="24"/>
    </row>
    <row r="887" spans="1:1" ht="15.75" x14ac:dyDescent="0.25">
      <c r="A887" s="24"/>
    </row>
    <row r="888" spans="1:1" ht="15.75" x14ac:dyDescent="0.25">
      <c r="A888" s="24"/>
    </row>
    <row r="889" spans="1:1" ht="15.75" x14ac:dyDescent="0.25">
      <c r="A889" s="24"/>
    </row>
    <row r="890" spans="1:1" ht="15.75" x14ac:dyDescent="0.25">
      <c r="A890" s="24"/>
    </row>
    <row r="891" spans="1:1" ht="15.75" x14ac:dyDescent="0.25">
      <c r="A891" s="24"/>
    </row>
    <row r="892" spans="1:1" ht="15.75" x14ac:dyDescent="0.25">
      <c r="A892" s="24"/>
    </row>
    <row r="893" spans="1:1" ht="15.75" x14ac:dyDescent="0.25">
      <c r="A893" s="24"/>
    </row>
    <row r="894" spans="1:1" ht="15.75" x14ac:dyDescent="0.25">
      <c r="A894" s="24"/>
    </row>
    <row r="895" spans="1:1" ht="15.75" x14ac:dyDescent="0.25">
      <c r="A895" s="24"/>
    </row>
    <row r="896" spans="1:1" ht="15.75" x14ac:dyDescent="0.25">
      <c r="A896" s="24"/>
    </row>
    <row r="897" spans="1:1" ht="15.75" x14ac:dyDescent="0.25">
      <c r="A897" s="24"/>
    </row>
    <row r="898" spans="1:1" ht="15.75" x14ac:dyDescent="0.25">
      <c r="A898" s="24"/>
    </row>
    <row r="899" spans="1:1" ht="15.75" x14ac:dyDescent="0.25">
      <c r="A899" s="24"/>
    </row>
    <row r="900" spans="1:1" ht="15.75" x14ac:dyDescent="0.25">
      <c r="A900" s="24"/>
    </row>
    <row r="901" spans="1:1" ht="15.75" x14ac:dyDescent="0.25">
      <c r="A901" s="24"/>
    </row>
    <row r="902" spans="1:1" ht="15.75" x14ac:dyDescent="0.25">
      <c r="A902" s="24"/>
    </row>
    <row r="903" spans="1:1" ht="15.75" x14ac:dyDescent="0.25">
      <c r="A903" s="24"/>
    </row>
    <row r="904" spans="1:1" ht="15.75" x14ac:dyDescent="0.25">
      <c r="A904" s="24"/>
    </row>
    <row r="905" spans="1:1" ht="15.75" x14ac:dyDescent="0.25">
      <c r="A905" s="24"/>
    </row>
    <row r="906" spans="1:1" ht="15.75" x14ac:dyDescent="0.25">
      <c r="A906" s="24"/>
    </row>
    <row r="907" spans="1:1" ht="15.75" x14ac:dyDescent="0.25">
      <c r="A907" s="24"/>
    </row>
    <row r="908" spans="1:1" ht="15.75" x14ac:dyDescent="0.25">
      <c r="A908" s="24"/>
    </row>
    <row r="909" spans="1:1" ht="15.75" x14ac:dyDescent="0.25">
      <c r="A909" s="24"/>
    </row>
    <row r="910" spans="1:1" ht="15.75" x14ac:dyDescent="0.25">
      <c r="A910" s="24"/>
    </row>
    <row r="911" spans="1:1" ht="15.75" x14ac:dyDescent="0.25">
      <c r="A911" s="24"/>
    </row>
    <row r="912" spans="1:1" ht="15.75" x14ac:dyDescent="0.25">
      <c r="A912" s="24"/>
    </row>
    <row r="913" spans="1:1" ht="15.75" x14ac:dyDescent="0.25">
      <c r="A913" s="24"/>
    </row>
    <row r="914" spans="1:1" ht="15.75" x14ac:dyDescent="0.25">
      <c r="A914" s="24"/>
    </row>
    <row r="915" spans="1:1" ht="15.75" x14ac:dyDescent="0.25">
      <c r="A915" s="24"/>
    </row>
    <row r="916" spans="1:1" ht="15.75" x14ac:dyDescent="0.25">
      <c r="A916" s="24"/>
    </row>
    <row r="917" spans="1:1" ht="15.75" x14ac:dyDescent="0.25">
      <c r="A917" s="24"/>
    </row>
    <row r="918" spans="1:1" ht="15.75" x14ac:dyDescent="0.25">
      <c r="A918" s="24"/>
    </row>
    <row r="919" spans="1:1" ht="15.75" x14ac:dyDescent="0.25">
      <c r="A919" s="24"/>
    </row>
    <row r="920" spans="1:1" ht="15.75" x14ac:dyDescent="0.25">
      <c r="A920" s="24"/>
    </row>
    <row r="921" spans="1:1" ht="15.75" x14ac:dyDescent="0.25">
      <c r="A921" s="24"/>
    </row>
    <row r="922" spans="1:1" ht="15.75" x14ac:dyDescent="0.25">
      <c r="A922" s="24"/>
    </row>
    <row r="923" spans="1:1" ht="15.75" x14ac:dyDescent="0.25">
      <c r="A923" s="24"/>
    </row>
    <row r="924" spans="1:1" ht="15.75" x14ac:dyDescent="0.25">
      <c r="A924" s="24"/>
    </row>
    <row r="925" spans="1:1" ht="15.75" x14ac:dyDescent="0.25">
      <c r="A925" s="24"/>
    </row>
    <row r="926" spans="1:1" ht="15.75" x14ac:dyDescent="0.25">
      <c r="A926" s="24"/>
    </row>
    <row r="927" spans="1:1" ht="15.75" x14ac:dyDescent="0.25">
      <c r="A927" s="24"/>
    </row>
    <row r="928" spans="1:1" ht="15.75" x14ac:dyDescent="0.25">
      <c r="A928" s="24"/>
    </row>
    <row r="929" spans="1:1" ht="15.75" x14ac:dyDescent="0.25">
      <c r="A929" s="24"/>
    </row>
    <row r="930" spans="1:1" ht="15.75" x14ac:dyDescent="0.25">
      <c r="A930" s="24"/>
    </row>
    <row r="931" spans="1:1" ht="15.75" x14ac:dyDescent="0.25">
      <c r="A931" s="24"/>
    </row>
    <row r="932" spans="1:1" ht="15.75" x14ac:dyDescent="0.25">
      <c r="A932" s="24"/>
    </row>
    <row r="933" spans="1:1" ht="15.75" x14ac:dyDescent="0.25">
      <c r="A933" s="24"/>
    </row>
    <row r="934" spans="1:1" ht="15.75" x14ac:dyDescent="0.25">
      <c r="A934" s="24"/>
    </row>
    <row r="935" spans="1:1" ht="15.75" x14ac:dyDescent="0.25">
      <c r="A935" s="24"/>
    </row>
    <row r="936" spans="1:1" ht="15.75" x14ac:dyDescent="0.25">
      <c r="A936" s="24"/>
    </row>
    <row r="937" spans="1:1" ht="15.75" x14ac:dyDescent="0.25">
      <c r="A937" s="24"/>
    </row>
    <row r="938" spans="1:1" ht="15.75" x14ac:dyDescent="0.25">
      <c r="A938" s="24"/>
    </row>
    <row r="939" spans="1:1" ht="15.75" x14ac:dyDescent="0.25">
      <c r="A939" s="24"/>
    </row>
    <row r="940" spans="1:1" ht="15.75" x14ac:dyDescent="0.25">
      <c r="A940" s="24"/>
    </row>
    <row r="941" spans="1:1" ht="15.75" x14ac:dyDescent="0.25">
      <c r="A941" s="24"/>
    </row>
    <row r="942" spans="1:1" ht="15.75" x14ac:dyDescent="0.25">
      <c r="A942" s="24"/>
    </row>
    <row r="943" spans="1:1" ht="15.75" x14ac:dyDescent="0.25">
      <c r="A943" s="24"/>
    </row>
    <row r="944" spans="1:1" ht="15.75" x14ac:dyDescent="0.25">
      <c r="A944" s="24"/>
    </row>
    <row r="945" spans="1:1" ht="15.75" x14ac:dyDescent="0.25">
      <c r="A945" s="24"/>
    </row>
    <row r="946" spans="1:1" ht="15.75" x14ac:dyDescent="0.25">
      <c r="A946" s="24"/>
    </row>
    <row r="947" spans="1:1" ht="15.75" x14ac:dyDescent="0.25">
      <c r="A947" s="24"/>
    </row>
    <row r="948" spans="1:1" ht="15.75" x14ac:dyDescent="0.25">
      <c r="A948" s="24"/>
    </row>
    <row r="949" spans="1:1" ht="15.75" x14ac:dyDescent="0.25">
      <c r="A949" s="24"/>
    </row>
    <row r="950" spans="1:1" ht="15.75" x14ac:dyDescent="0.25">
      <c r="A950" s="24"/>
    </row>
    <row r="951" spans="1:1" ht="15.75" x14ac:dyDescent="0.25">
      <c r="A951" s="24"/>
    </row>
    <row r="952" spans="1:1" ht="15.75" x14ac:dyDescent="0.25">
      <c r="A952" s="24"/>
    </row>
    <row r="953" spans="1:1" ht="15.75" x14ac:dyDescent="0.25">
      <c r="A953" s="24"/>
    </row>
    <row r="954" spans="1:1" ht="15.75" x14ac:dyDescent="0.25">
      <c r="A954" s="24"/>
    </row>
    <row r="955" spans="1:1" ht="15.75" x14ac:dyDescent="0.25">
      <c r="A955" s="24"/>
    </row>
    <row r="956" spans="1:1" ht="15.75" x14ac:dyDescent="0.25">
      <c r="A956" s="24"/>
    </row>
    <row r="957" spans="1:1" ht="15.75" x14ac:dyDescent="0.25">
      <c r="A957" s="24"/>
    </row>
    <row r="958" spans="1:1" ht="15.75" x14ac:dyDescent="0.25">
      <c r="A958" s="24"/>
    </row>
    <row r="959" spans="1:1" ht="15.75" x14ac:dyDescent="0.25">
      <c r="A959" s="24"/>
    </row>
    <row r="960" spans="1:1" ht="15.75" x14ac:dyDescent="0.25">
      <c r="A960" s="24"/>
    </row>
    <row r="961" spans="1:1" ht="15.75" x14ac:dyDescent="0.25">
      <c r="A961" s="24"/>
    </row>
    <row r="962" spans="1:1" ht="15.75" x14ac:dyDescent="0.25">
      <c r="A962" s="24"/>
    </row>
    <row r="963" spans="1:1" ht="15.75" x14ac:dyDescent="0.25">
      <c r="A963" s="24"/>
    </row>
    <row r="964" spans="1:1" ht="15.75" x14ac:dyDescent="0.25">
      <c r="A964" s="24"/>
    </row>
    <row r="965" spans="1:1" ht="15.75" x14ac:dyDescent="0.25">
      <c r="A965" s="24"/>
    </row>
    <row r="966" spans="1:1" ht="15.75" x14ac:dyDescent="0.25">
      <c r="A966" s="24"/>
    </row>
    <row r="967" spans="1:1" ht="15.75" x14ac:dyDescent="0.25">
      <c r="A967" s="24"/>
    </row>
    <row r="968" spans="1:1" ht="15.75" x14ac:dyDescent="0.25">
      <c r="A968" s="24"/>
    </row>
    <row r="969" spans="1:1" ht="15.75" x14ac:dyDescent="0.25">
      <c r="A969" s="24"/>
    </row>
    <row r="970" spans="1:1" ht="15.75" x14ac:dyDescent="0.25">
      <c r="A970" s="24"/>
    </row>
    <row r="971" spans="1:1" ht="15.75" x14ac:dyDescent="0.25">
      <c r="A971" s="24"/>
    </row>
    <row r="972" spans="1:1" ht="15.75" x14ac:dyDescent="0.25">
      <c r="A972" s="24"/>
    </row>
    <row r="973" spans="1:1" ht="15.75" x14ac:dyDescent="0.25">
      <c r="A973" s="24"/>
    </row>
    <row r="974" spans="1:1" ht="15.75" x14ac:dyDescent="0.25">
      <c r="A974" s="24"/>
    </row>
    <row r="975" spans="1:1" ht="15.75" x14ac:dyDescent="0.25">
      <c r="A975" s="24"/>
    </row>
    <row r="976" spans="1:1" ht="15.75" x14ac:dyDescent="0.25">
      <c r="A976" s="24"/>
    </row>
    <row r="977" spans="1:1" ht="15.75" x14ac:dyDescent="0.25">
      <c r="A977" s="24"/>
    </row>
    <row r="978" spans="1:1" ht="15.75" x14ac:dyDescent="0.25">
      <c r="A978" s="24"/>
    </row>
    <row r="979" spans="1:1" ht="15.75" x14ac:dyDescent="0.25">
      <c r="A979" s="24"/>
    </row>
    <row r="980" spans="1:1" ht="15.75" x14ac:dyDescent="0.25">
      <c r="A980" s="24"/>
    </row>
    <row r="981" spans="1:1" ht="15.75" x14ac:dyDescent="0.25">
      <c r="A981" s="24"/>
    </row>
    <row r="982" spans="1:1" ht="15.75" x14ac:dyDescent="0.25">
      <c r="A982" s="24"/>
    </row>
    <row r="983" spans="1:1" ht="15.75" x14ac:dyDescent="0.25">
      <c r="A983" s="24"/>
    </row>
    <row r="984" spans="1:1" ht="15.75" x14ac:dyDescent="0.25">
      <c r="A984" s="24"/>
    </row>
    <row r="985" spans="1:1" ht="15.75" x14ac:dyDescent="0.25">
      <c r="A985" s="24"/>
    </row>
    <row r="986" spans="1:1" ht="15.75" x14ac:dyDescent="0.25">
      <c r="A986" s="24"/>
    </row>
    <row r="987" spans="1:1" ht="15.75" x14ac:dyDescent="0.25">
      <c r="A987" s="24"/>
    </row>
    <row r="988" spans="1:1" ht="15.75" x14ac:dyDescent="0.25">
      <c r="A988" s="24"/>
    </row>
    <row r="989" spans="1:1" ht="15.75" x14ac:dyDescent="0.25">
      <c r="A989" s="24"/>
    </row>
    <row r="990" spans="1:1" ht="15.75" x14ac:dyDescent="0.25">
      <c r="A990" s="24"/>
    </row>
    <row r="991" spans="1:1" ht="15.75" x14ac:dyDescent="0.25">
      <c r="A991" s="24"/>
    </row>
    <row r="992" spans="1:1" ht="15.75" x14ac:dyDescent="0.25">
      <c r="A992" s="24"/>
    </row>
    <row r="993" spans="1:1" ht="15.75" x14ac:dyDescent="0.25">
      <c r="A993" s="24"/>
    </row>
    <row r="994" spans="1:1" ht="15.75" x14ac:dyDescent="0.25">
      <c r="A994" s="24"/>
    </row>
    <row r="995" spans="1:1" ht="15.75" x14ac:dyDescent="0.25">
      <c r="A995" s="24"/>
    </row>
    <row r="996" spans="1:1" ht="15.75" x14ac:dyDescent="0.25">
      <c r="A996" s="24"/>
    </row>
    <row r="997" spans="1:1" ht="15.75" x14ac:dyDescent="0.25">
      <c r="A997" s="24"/>
    </row>
    <row r="998" spans="1:1" ht="15.75" x14ac:dyDescent="0.25">
      <c r="A998" s="24"/>
    </row>
    <row r="999" spans="1:1" ht="15.75" x14ac:dyDescent="0.25">
      <c r="A999" s="24"/>
    </row>
    <row r="1000" spans="1:1" ht="15.75" x14ac:dyDescent="0.25">
      <c r="A1000" s="24"/>
    </row>
    <row r="1001" spans="1:1" ht="15.75" x14ac:dyDescent="0.25">
      <c r="A1001" s="24"/>
    </row>
    <row r="1002" spans="1:1" ht="15.75" x14ac:dyDescent="0.25">
      <c r="A1002" s="24"/>
    </row>
    <row r="1003" spans="1:1" ht="15.75" x14ac:dyDescent="0.25">
      <c r="A1003" s="24"/>
    </row>
    <row r="1004" spans="1:1" ht="15.75" x14ac:dyDescent="0.25">
      <c r="A1004" s="24"/>
    </row>
    <row r="1005" spans="1:1" ht="15.75" x14ac:dyDescent="0.25">
      <c r="A1005" s="24"/>
    </row>
    <row r="1006" spans="1:1" ht="15.75" x14ac:dyDescent="0.25">
      <c r="A1006" s="24"/>
    </row>
    <row r="1007" spans="1:1" ht="15.75" x14ac:dyDescent="0.25">
      <c r="A1007" s="24"/>
    </row>
    <row r="1008" spans="1:1" ht="15.75" x14ac:dyDescent="0.25">
      <c r="A1008" s="24"/>
    </row>
    <row r="1009" spans="1:1" ht="15.75" x14ac:dyDescent="0.25">
      <c r="A1009" s="24"/>
    </row>
    <row r="1010" spans="1:1" ht="15.75" x14ac:dyDescent="0.25">
      <c r="A1010" s="24"/>
    </row>
    <row r="1011" spans="1:1" ht="15.75" x14ac:dyDescent="0.25">
      <c r="A1011" s="24"/>
    </row>
    <row r="1012" spans="1:1" ht="15.75" x14ac:dyDescent="0.25">
      <c r="A1012" s="24"/>
    </row>
    <row r="1013" spans="1:1" ht="15.75" x14ac:dyDescent="0.25">
      <c r="A1013" s="24"/>
    </row>
    <row r="1014" spans="1:1" ht="15.75" x14ac:dyDescent="0.25">
      <c r="A1014" s="24"/>
    </row>
    <row r="1015" spans="1:1" ht="15.75" x14ac:dyDescent="0.25">
      <c r="A1015" s="24"/>
    </row>
    <row r="1016" spans="1:1" ht="15.75" x14ac:dyDescent="0.25">
      <c r="A1016" s="24"/>
    </row>
    <row r="1017" spans="1:1" ht="15.75" x14ac:dyDescent="0.25">
      <c r="A1017" s="24"/>
    </row>
    <row r="1018" spans="1:1" ht="15.75" x14ac:dyDescent="0.25">
      <c r="A1018" s="24"/>
    </row>
    <row r="1019" spans="1:1" ht="15.75" x14ac:dyDescent="0.25">
      <c r="A1019" s="24"/>
    </row>
    <row r="1020" spans="1:1" ht="15.75" x14ac:dyDescent="0.25">
      <c r="A1020" s="24"/>
    </row>
    <row r="1021" spans="1:1" ht="15.75" x14ac:dyDescent="0.25">
      <c r="A1021" s="24"/>
    </row>
    <row r="1022" spans="1:1" ht="15.75" x14ac:dyDescent="0.25">
      <c r="A1022" s="24"/>
    </row>
    <row r="1023" spans="1:1" ht="15.75" x14ac:dyDescent="0.25">
      <c r="A1023" s="24"/>
    </row>
    <row r="1024" spans="1:1" ht="15.75" x14ac:dyDescent="0.25">
      <c r="A1024" s="24"/>
    </row>
    <row r="1025" spans="1:1" ht="15.75" x14ac:dyDescent="0.25">
      <c r="A1025" s="24"/>
    </row>
    <row r="1026" spans="1:1" ht="15.75" x14ac:dyDescent="0.25">
      <c r="A1026" s="24"/>
    </row>
    <row r="1027" spans="1:1" ht="15.75" x14ac:dyDescent="0.25">
      <c r="A1027" s="24"/>
    </row>
    <row r="1028" spans="1:1" ht="15.75" x14ac:dyDescent="0.25">
      <c r="A1028" s="24"/>
    </row>
    <row r="1029" spans="1:1" ht="15.75" x14ac:dyDescent="0.25">
      <c r="A1029" s="24"/>
    </row>
    <row r="1030" spans="1:1" ht="15.75" x14ac:dyDescent="0.25">
      <c r="A1030" s="24"/>
    </row>
    <row r="1031" spans="1:1" ht="15.75" x14ac:dyDescent="0.25">
      <c r="A1031" s="24"/>
    </row>
    <row r="1032" spans="1:1" ht="15.75" x14ac:dyDescent="0.25">
      <c r="A1032" s="24"/>
    </row>
    <row r="1033" spans="1:1" ht="15.75" x14ac:dyDescent="0.25">
      <c r="A1033" s="24"/>
    </row>
    <row r="1034" spans="1:1" ht="15.75" x14ac:dyDescent="0.25">
      <c r="A1034" s="24"/>
    </row>
    <row r="1035" spans="1:1" ht="15.75" x14ac:dyDescent="0.25">
      <c r="A1035" s="24"/>
    </row>
    <row r="1036" spans="1:1" ht="15.75" x14ac:dyDescent="0.25">
      <c r="A1036" s="24"/>
    </row>
    <row r="1037" spans="1:1" ht="15.75" x14ac:dyDescent="0.25">
      <c r="A1037" s="24"/>
    </row>
    <row r="1038" spans="1:1" ht="15.75" x14ac:dyDescent="0.25">
      <c r="A1038" s="24"/>
    </row>
    <row r="1039" spans="1:1" ht="15.75" x14ac:dyDescent="0.25">
      <c r="A1039" s="24"/>
    </row>
    <row r="1040" spans="1:1" ht="15.75" x14ac:dyDescent="0.25">
      <c r="A1040" s="24"/>
    </row>
    <row r="1041" spans="1:1" ht="15.75" x14ac:dyDescent="0.25">
      <c r="A1041" s="24"/>
    </row>
    <row r="1042" spans="1:1" ht="15.75" x14ac:dyDescent="0.25">
      <c r="A1042" s="24"/>
    </row>
    <row r="1043" spans="1:1" ht="15.75" x14ac:dyDescent="0.25">
      <c r="A1043" s="24"/>
    </row>
    <row r="1044" spans="1:1" ht="15.75" x14ac:dyDescent="0.25">
      <c r="A1044" s="24"/>
    </row>
    <row r="1045" spans="1:1" ht="15.75" x14ac:dyDescent="0.25">
      <c r="A1045" s="24"/>
    </row>
    <row r="1046" spans="1:1" ht="15.75" x14ac:dyDescent="0.25">
      <c r="A1046" s="24"/>
    </row>
    <row r="1047" spans="1:1" ht="15.75" x14ac:dyDescent="0.25">
      <c r="A1047" s="24"/>
    </row>
    <row r="1048" spans="1:1" ht="15.75" x14ac:dyDescent="0.25">
      <c r="A1048" s="24"/>
    </row>
    <row r="1049" spans="1:1" ht="15.75" x14ac:dyDescent="0.25">
      <c r="A1049" s="24"/>
    </row>
    <row r="1050" spans="1:1" ht="15.75" x14ac:dyDescent="0.25">
      <c r="A1050" s="24"/>
    </row>
    <row r="1051" spans="1:1" ht="15.75" x14ac:dyDescent="0.25">
      <c r="A1051" s="24"/>
    </row>
    <row r="1052" spans="1:1" ht="15.75" x14ac:dyDescent="0.25">
      <c r="A1052" s="24"/>
    </row>
    <row r="1053" spans="1:1" ht="15.75" x14ac:dyDescent="0.25">
      <c r="A1053" s="24"/>
    </row>
    <row r="1054" spans="1:1" ht="15.75" x14ac:dyDescent="0.25">
      <c r="A1054" s="24"/>
    </row>
    <row r="1055" spans="1:1" ht="15.75" x14ac:dyDescent="0.25">
      <c r="A1055" s="24"/>
    </row>
    <row r="1056" spans="1:1" ht="15.75" x14ac:dyDescent="0.25">
      <c r="A1056" s="24"/>
    </row>
    <row r="1057" spans="1:1" ht="15.75" x14ac:dyDescent="0.25">
      <c r="A1057" s="24"/>
    </row>
    <row r="1058" spans="1:1" ht="15.75" x14ac:dyDescent="0.25">
      <c r="A1058" s="24"/>
    </row>
    <row r="1059" spans="1:1" ht="15.75" x14ac:dyDescent="0.25">
      <c r="A1059" s="24"/>
    </row>
    <row r="1060" spans="1:1" ht="15.75" x14ac:dyDescent="0.25">
      <c r="A1060" s="24"/>
    </row>
    <row r="1061" spans="1:1" ht="15.75" x14ac:dyDescent="0.25">
      <c r="A1061" s="24"/>
    </row>
    <row r="1062" spans="1:1" ht="15.75" x14ac:dyDescent="0.25">
      <c r="A1062" s="24"/>
    </row>
    <row r="1063" spans="1:1" ht="15.75" x14ac:dyDescent="0.25">
      <c r="A1063" s="24"/>
    </row>
    <row r="1064" spans="1:1" ht="15.75" x14ac:dyDescent="0.25">
      <c r="A1064" s="24"/>
    </row>
    <row r="1065" spans="1:1" ht="15.75" x14ac:dyDescent="0.25">
      <c r="A1065" s="24"/>
    </row>
    <row r="1066" spans="1:1" ht="15.75" x14ac:dyDescent="0.25">
      <c r="A1066" s="24"/>
    </row>
    <row r="1067" spans="1:1" ht="15.75" x14ac:dyDescent="0.25">
      <c r="A1067" s="24"/>
    </row>
    <row r="1068" spans="1:1" ht="15.75" x14ac:dyDescent="0.25">
      <c r="A1068" s="24"/>
    </row>
    <row r="1069" spans="1:1" ht="15.75" x14ac:dyDescent="0.25">
      <c r="A1069" s="24"/>
    </row>
    <row r="1070" spans="1:1" ht="15.75" x14ac:dyDescent="0.25">
      <c r="A1070" s="24"/>
    </row>
    <row r="1071" spans="1:1" ht="15.75" x14ac:dyDescent="0.25">
      <c r="A1071" s="24"/>
    </row>
    <row r="1072" spans="1:1" ht="15.75" x14ac:dyDescent="0.25">
      <c r="A1072" s="24"/>
    </row>
    <row r="1073" spans="1:1" ht="15.75" x14ac:dyDescent="0.25">
      <c r="A1073" s="24"/>
    </row>
    <row r="1074" spans="1:1" ht="15.75" x14ac:dyDescent="0.25">
      <c r="A1074" s="24"/>
    </row>
    <row r="1075" spans="1:1" ht="15.75" x14ac:dyDescent="0.25">
      <c r="A1075" s="24"/>
    </row>
    <row r="1076" spans="1:1" ht="15.75" x14ac:dyDescent="0.25">
      <c r="A1076" s="24"/>
    </row>
    <row r="1077" spans="1:1" ht="15.75" x14ac:dyDescent="0.25">
      <c r="A1077" s="24"/>
    </row>
    <row r="1078" spans="1:1" ht="15.75" x14ac:dyDescent="0.25">
      <c r="A1078" s="24"/>
    </row>
    <row r="1079" spans="1:1" ht="15.75" x14ac:dyDescent="0.25">
      <c r="A1079" s="24"/>
    </row>
    <row r="1080" spans="1:1" ht="15.75" x14ac:dyDescent="0.25">
      <c r="A1080" s="24"/>
    </row>
    <row r="1081" spans="1:1" ht="15.75" x14ac:dyDescent="0.25">
      <c r="A1081" s="24"/>
    </row>
    <row r="1082" spans="1:1" ht="15.75" x14ac:dyDescent="0.25">
      <c r="A1082" s="24"/>
    </row>
    <row r="1083" spans="1:1" ht="15.75" x14ac:dyDescent="0.25">
      <c r="A1083" s="24"/>
    </row>
    <row r="1084" spans="1:1" ht="15.75" x14ac:dyDescent="0.25">
      <c r="A1084" s="24"/>
    </row>
    <row r="1085" spans="1:1" ht="15.75" x14ac:dyDescent="0.25">
      <c r="A1085" s="24"/>
    </row>
    <row r="1086" spans="1:1" ht="15.75" x14ac:dyDescent="0.25">
      <c r="A1086" s="24"/>
    </row>
    <row r="1087" spans="1:1" ht="15.75" x14ac:dyDescent="0.25">
      <c r="A1087" s="24"/>
    </row>
    <row r="1088" spans="1:1" ht="15.75" x14ac:dyDescent="0.25">
      <c r="A1088" s="24"/>
    </row>
    <row r="1089" spans="1:1" ht="15.75" x14ac:dyDescent="0.25">
      <c r="A1089" s="24"/>
    </row>
    <row r="1090" spans="1:1" ht="15.75" x14ac:dyDescent="0.25">
      <c r="A1090" s="24"/>
    </row>
    <row r="1091" spans="1:1" ht="15.75" x14ac:dyDescent="0.25">
      <c r="A1091" s="24"/>
    </row>
    <row r="1092" spans="1:1" ht="15.75" x14ac:dyDescent="0.25">
      <c r="A1092" s="24"/>
    </row>
    <row r="1093" spans="1:1" ht="15.75" x14ac:dyDescent="0.25">
      <c r="A1093" s="24"/>
    </row>
    <row r="1094" spans="1:1" ht="15.75" x14ac:dyDescent="0.25">
      <c r="A1094" s="24"/>
    </row>
    <row r="1095" spans="1:1" ht="15.75" x14ac:dyDescent="0.25">
      <c r="A1095" s="24"/>
    </row>
    <row r="1096" spans="1:1" ht="15.75" x14ac:dyDescent="0.25">
      <c r="A1096" s="24"/>
    </row>
    <row r="1097" spans="1:1" ht="15.75" x14ac:dyDescent="0.25">
      <c r="A1097" s="24"/>
    </row>
    <row r="1098" spans="1:1" ht="15.75" x14ac:dyDescent="0.25">
      <c r="A1098" s="24"/>
    </row>
    <row r="1099" spans="1:1" ht="15.75" x14ac:dyDescent="0.25">
      <c r="A1099" s="24"/>
    </row>
    <row r="1100" spans="1:1" ht="15.75" x14ac:dyDescent="0.25">
      <c r="A1100" s="24"/>
    </row>
    <row r="1101" spans="1:1" ht="15.75" x14ac:dyDescent="0.25">
      <c r="A1101" s="24"/>
    </row>
    <row r="1102" spans="1:1" ht="15.75" x14ac:dyDescent="0.25">
      <c r="A1102" s="24"/>
    </row>
    <row r="1103" spans="1:1" ht="15.75" x14ac:dyDescent="0.25">
      <c r="A1103" s="24"/>
    </row>
    <row r="1104" spans="1:1" ht="15.75" x14ac:dyDescent="0.25">
      <c r="A1104" s="24"/>
    </row>
    <row r="1105" spans="1:1" ht="15.75" x14ac:dyDescent="0.25">
      <c r="A1105" s="24"/>
    </row>
    <row r="1106" spans="1:1" ht="15.75" x14ac:dyDescent="0.25">
      <c r="A1106" s="24"/>
    </row>
    <row r="1107" spans="1:1" ht="15.75" x14ac:dyDescent="0.25">
      <c r="A1107" s="24"/>
    </row>
    <row r="1108" spans="1:1" ht="15.75" x14ac:dyDescent="0.25">
      <c r="A1108" s="24"/>
    </row>
    <row r="1109" spans="1:1" ht="15.75" x14ac:dyDescent="0.25">
      <c r="A1109" s="24"/>
    </row>
    <row r="1110" spans="1:1" ht="15.75" x14ac:dyDescent="0.25">
      <c r="A1110" s="24"/>
    </row>
    <row r="1111" spans="1:1" ht="15.75" x14ac:dyDescent="0.25">
      <c r="A1111" s="24"/>
    </row>
    <row r="1112" spans="1:1" ht="15.75" x14ac:dyDescent="0.25">
      <c r="A1112" s="24"/>
    </row>
    <row r="1113" spans="1:1" ht="15.75" x14ac:dyDescent="0.25">
      <c r="A1113" s="24"/>
    </row>
    <row r="1114" spans="1:1" ht="15.75" x14ac:dyDescent="0.25">
      <c r="A1114" s="24"/>
    </row>
    <row r="1115" spans="1:1" ht="15.75" x14ac:dyDescent="0.25">
      <c r="A1115" s="24"/>
    </row>
    <row r="1116" spans="1:1" ht="15.75" x14ac:dyDescent="0.25">
      <c r="A1116" s="24"/>
    </row>
    <row r="1117" spans="1:1" ht="15.75" x14ac:dyDescent="0.25">
      <c r="A1117" s="24"/>
    </row>
    <row r="1118" spans="1:1" ht="15.75" x14ac:dyDescent="0.25">
      <c r="A1118" s="24"/>
    </row>
    <row r="1119" spans="1:1" ht="15.75" x14ac:dyDescent="0.25">
      <c r="A1119" s="24"/>
    </row>
    <row r="1120" spans="1:1" ht="15.75" x14ac:dyDescent="0.25">
      <c r="A1120" s="24"/>
    </row>
    <row r="1121" spans="1:1" ht="15.75" x14ac:dyDescent="0.25">
      <c r="A1121" s="24"/>
    </row>
    <row r="1122" spans="1:1" ht="15.75" x14ac:dyDescent="0.25">
      <c r="A1122" s="24"/>
    </row>
    <row r="1123" spans="1:1" ht="15.75" x14ac:dyDescent="0.25">
      <c r="A1123" s="24"/>
    </row>
    <row r="1124" spans="1:1" ht="15.75" x14ac:dyDescent="0.25">
      <c r="A1124" s="24"/>
    </row>
    <row r="1125" spans="1:1" ht="15.75" x14ac:dyDescent="0.25">
      <c r="A1125" s="24"/>
    </row>
    <row r="1126" spans="1:1" ht="15.75" x14ac:dyDescent="0.25">
      <c r="A1126" s="24"/>
    </row>
    <row r="1127" spans="1:1" ht="15.75" x14ac:dyDescent="0.25">
      <c r="A1127" s="24"/>
    </row>
    <row r="1128" spans="1:1" ht="15.75" x14ac:dyDescent="0.25">
      <c r="A1128" s="24"/>
    </row>
    <row r="1129" spans="1:1" ht="15.75" x14ac:dyDescent="0.25">
      <c r="A1129" s="24"/>
    </row>
    <row r="1130" spans="1:1" ht="15.75" x14ac:dyDescent="0.25">
      <c r="A1130" s="24"/>
    </row>
    <row r="1131" spans="1:1" ht="15.75" x14ac:dyDescent="0.25">
      <c r="A1131" s="24"/>
    </row>
    <row r="1132" spans="1:1" ht="15.75" x14ac:dyDescent="0.25">
      <c r="A1132" s="24"/>
    </row>
    <row r="1133" spans="1:1" ht="15.75" x14ac:dyDescent="0.25">
      <c r="A1133" s="24"/>
    </row>
    <row r="1134" spans="1:1" ht="15.75" x14ac:dyDescent="0.25">
      <c r="A1134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8"/>
  <sheetViews>
    <sheetView topLeftCell="A7" workbookViewId="0">
      <selection activeCell="C27" activeCellId="2" sqref="C10:C13 E11:E13 C27:C30"/>
    </sheetView>
  </sheetViews>
  <sheetFormatPr baseColWidth="10" defaultRowHeight="15" x14ac:dyDescent="0.25"/>
  <cols>
    <col min="2" max="2" width="75.140625" bestFit="1" customWidth="1"/>
    <col min="3" max="3" width="16.140625" bestFit="1" customWidth="1"/>
    <col min="4" max="4" width="16.140625" customWidth="1"/>
    <col min="5" max="5" width="15.5703125" bestFit="1" customWidth="1"/>
  </cols>
  <sheetData>
    <row r="1" spans="1:13" ht="15" customHeight="1" x14ac:dyDescent="0.25">
      <c r="A1" s="41"/>
      <c r="B1" s="110" t="s">
        <v>367</v>
      </c>
      <c r="C1" s="110"/>
      <c r="D1" s="110"/>
      <c r="E1" s="110"/>
      <c r="F1" s="110"/>
      <c r="G1" s="110"/>
      <c r="H1" s="110"/>
      <c r="I1" s="110"/>
      <c r="J1" s="41"/>
      <c r="K1" s="41"/>
      <c r="L1" s="41"/>
      <c r="M1" s="41"/>
    </row>
    <row r="2" spans="1:13" ht="15" customHeight="1" x14ac:dyDescent="0.25">
      <c r="A2" s="41"/>
      <c r="B2" s="110"/>
      <c r="C2" s="110"/>
      <c r="D2" s="110"/>
      <c r="E2" s="110"/>
      <c r="F2" s="110"/>
      <c r="G2" s="110"/>
      <c r="H2" s="110"/>
      <c r="I2" s="110"/>
      <c r="J2" s="41"/>
      <c r="K2" s="41"/>
      <c r="L2" s="41"/>
      <c r="M2" s="41"/>
    </row>
    <row r="3" spans="1:13" ht="15" customHeight="1" x14ac:dyDescent="0.25">
      <c r="A3" s="41"/>
      <c r="B3" s="110"/>
      <c r="C3" s="110"/>
      <c r="D3" s="110"/>
      <c r="E3" s="110"/>
      <c r="F3" s="110"/>
      <c r="G3" s="110"/>
      <c r="H3" s="110"/>
      <c r="I3" s="110"/>
      <c r="J3" s="41"/>
      <c r="K3" s="41"/>
      <c r="L3" s="41"/>
      <c r="M3" s="41"/>
    </row>
    <row r="4" spans="1:13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x14ac:dyDescent="0.25">
      <c r="A6" s="41"/>
      <c r="B6" s="203" t="s">
        <v>353</v>
      </c>
      <c r="C6" s="204"/>
      <c r="D6" s="205" t="s">
        <v>354</v>
      </c>
      <c r="E6" s="206"/>
      <c r="F6" s="41"/>
      <c r="G6" s="41"/>
      <c r="H6" s="41"/>
      <c r="I6" s="41"/>
      <c r="J6" s="41"/>
      <c r="K6" s="41"/>
      <c r="L6" s="41"/>
      <c r="M6" s="41"/>
    </row>
    <row r="7" spans="1:13" x14ac:dyDescent="0.25">
      <c r="A7" s="41"/>
      <c r="B7" s="41"/>
      <c r="C7" s="38"/>
      <c r="D7" s="38"/>
      <c r="E7" s="41"/>
      <c r="F7" s="41"/>
      <c r="G7" s="41"/>
      <c r="H7" s="41"/>
      <c r="I7" s="41"/>
      <c r="J7" s="41"/>
      <c r="K7" s="41"/>
      <c r="L7" s="41"/>
      <c r="M7" s="41"/>
    </row>
    <row r="8" spans="1:13" ht="20.25" x14ac:dyDescent="0.25">
      <c r="A8" s="41"/>
      <c r="B8" s="209" t="s">
        <v>447</v>
      </c>
      <c r="C8" s="209"/>
      <c r="D8" s="209"/>
      <c r="E8" s="209"/>
      <c r="F8" s="41"/>
      <c r="G8" s="41"/>
      <c r="H8" s="41"/>
      <c r="I8" s="41"/>
      <c r="J8" s="41"/>
      <c r="K8" s="41"/>
      <c r="L8" s="41"/>
      <c r="M8" s="41"/>
    </row>
    <row r="9" spans="1:13" x14ac:dyDescent="0.25">
      <c r="A9" s="41"/>
      <c r="B9" s="213" t="s">
        <v>459</v>
      </c>
      <c r="C9" s="214"/>
      <c r="D9" s="210" t="s">
        <v>341</v>
      </c>
      <c r="E9" s="211"/>
      <c r="F9" s="41"/>
      <c r="G9" s="41"/>
      <c r="H9" s="41"/>
      <c r="I9" s="41"/>
      <c r="J9" s="41"/>
      <c r="K9" s="41"/>
      <c r="L9" s="41"/>
      <c r="M9" s="41"/>
    </row>
    <row r="10" spans="1:13" x14ac:dyDescent="0.25">
      <c r="A10" s="41"/>
      <c r="B10" s="63" t="s">
        <v>355</v>
      </c>
      <c r="C10" s="62"/>
      <c r="D10" s="212" t="s">
        <v>448</v>
      </c>
      <c r="E10" s="212"/>
      <c r="F10" s="41"/>
      <c r="G10" s="41"/>
      <c r="H10" s="41"/>
      <c r="I10" s="41"/>
      <c r="J10" s="41"/>
      <c r="K10" s="41"/>
      <c r="L10" s="41"/>
      <c r="M10" s="41"/>
    </row>
    <row r="11" spans="1:13" x14ac:dyDescent="0.25">
      <c r="A11" s="41"/>
      <c r="B11" s="40" t="s">
        <v>201</v>
      </c>
      <c r="C11" s="68"/>
      <c r="D11" s="67" t="s">
        <v>382</v>
      </c>
      <c r="E11" s="66"/>
      <c r="F11" s="41"/>
      <c r="G11" s="41"/>
      <c r="H11" s="41"/>
      <c r="I11" s="41"/>
      <c r="J11" s="41"/>
      <c r="K11" s="41"/>
      <c r="L11" s="41"/>
      <c r="M11" s="41"/>
    </row>
    <row r="12" spans="1:13" x14ac:dyDescent="0.25">
      <c r="A12" s="41"/>
      <c r="B12" s="40" t="s">
        <v>202</v>
      </c>
      <c r="C12" s="68"/>
      <c r="D12" s="67" t="s">
        <v>201</v>
      </c>
      <c r="E12" s="61"/>
      <c r="F12" s="41"/>
      <c r="G12" s="41"/>
      <c r="H12" s="41"/>
      <c r="I12" s="41"/>
      <c r="J12" s="41"/>
      <c r="K12" s="41"/>
      <c r="L12" s="41"/>
      <c r="M12" s="41"/>
    </row>
    <row r="13" spans="1:13" x14ac:dyDescent="0.25">
      <c r="A13" s="41"/>
      <c r="B13" s="40" t="s">
        <v>382</v>
      </c>
      <c r="C13" s="66"/>
      <c r="D13" s="67" t="s">
        <v>202</v>
      </c>
      <c r="E13" s="61"/>
      <c r="F13" s="41"/>
      <c r="G13" s="41"/>
      <c r="H13" s="41"/>
      <c r="I13" s="41"/>
      <c r="J13" s="41"/>
      <c r="K13" s="41"/>
      <c r="L13" s="41"/>
      <c r="M13" s="41"/>
    </row>
    <row r="14" spans="1:13" x14ac:dyDescent="0.25">
      <c r="A14" s="41"/>
      <c r="B14" s="60" t="str">
        <f>IFSE!B63</f>
        <v>(1) Dotation ISS 2020 (hors bonifications)</v>
      </c>
      <c r="C14" s="73">
        <f>IF(C13="",0,IFSE!B31)</f>
        <v>0</v>
      </c>
      <c r="D14" s="215" t="s">
        <v>214</v>
      </c>
      <c r="E14" s="218">
        <f>IF(E13="",0,IF(E18&gt;'Base de données'!E40,'Simulation bascule RIFSEEP'!E18,'Base de données'!E40))</f>
        <v>0</v>
      </c>
      <c r="F14" s="41"/>
      <c r="G14" s="41"/>
      <c r="H14" s="41"/>
      <c r="I14" s="41"/>
      <c r="J14" s="41"/>
      <c r="K14" s="41"/>
      <c r="L14" s="41"/>
      <c r="M14" s="41"/>
    </row>
    <row r="15" spans="1:13" x14ac:dyDescent="0.25">
      <c r="A15" s="41"/>
      <c r="B15" s="60" t="str">
        <f>IFSE!B61</f>
        <v>(2) PSR 2021</v>
      </c>
      <c r="C15" s="73">
        <f>IFSE!B17</f>
        <v>0</v>
      </c>
      <c r="D15" s="216"/>
      <c r="E15" s="219"/>
      <c r="F15" s="41"/>
      <c r="G15" s="41"/>
      <c r="H15" s="41"/>
      <c r="I15" s="41"/>
      <c r="J15" s="41"/>
      <c r="K15" s="41"/>
      <c r="L15" s="41"/>
      <c r="M15" s="41"/>
    </row>
    <row r="16" spans="1:13" x14ac:dyDescent="0.25">
      <c r="A16" s="41"/>
      <c r="B16" s="88" t="s">
        <v>527</v>
      </c>
      <c r="C16" s="89">
        <f>C15+C14</f>
        <v>0</v>
      </c>
      <c r="D16" s="216"/>
      <c r="E16" s="219"/>
      <c r="F16" s="41"/>
      <c r="G16" s="41"/>
      <c r="H16" s="41"/>
      <c r="I16" s="41"/>
      <c r="J16" s="41"/>
      <c r="K16" s="41"/>
      <c r="L16" s="41"/>
      <c r="M16" s="41"/>
    </row>
    <row r="17" spans="1:13" x14ac:dyDescent="0.25">
      <c r="A17" s="41"/>
      <c r="B17" s="63" t="s">
        <v>528</v>
      </c>
      <c r="C17" s="76">
        <f>IFSE!I11</f>
        <v>0</v>
      </c>
      <c r="D17" s="216"/>
      <c r="E17" s="219"/>
      <c r="F17" s="41"/>
      <c r="G17" s="41"/>
      <c r="H17" s="41"/>
      <c r="I17" s="41"/>
      <c r="J17" s="41"/>
      <c r="K17" s="41"/>
      <c r="L17" s="41"/>
      <c r="M17" s="41"/>
    </row>
    <row r="18" spans="1:13" x14ac:dyDescent="0.25">
      <c r="A18" s="41"/>
      <c r="B18" s="59" t="s">
        <v>453</v>
      </c>
      <c r="C18" s="74">
        <f>IF(C13="",0,IFSE!I13)</f>
        <v>0</v>
      </c>
      <c r="D18" s="216"/>
      <c r="E18" s="219"/>
      <c r="F18" s="41"/>
      <c r="G18" s="41"/>
      <c r="H18" s="41"/>
      <c r="I18" s="41"/>
      <c r="J18" s="41"/>
      <c r="K18" s="41"/>
      <c r="L18" s="41"/>
      <c r="M18" s="41"/>
    </row>
    <row r="19" spans="1:13" x14ac:dyDescent="0.25">
      <c r="A19" s="41"/>
      <c r="B19" s="63" t="s">
        <v>446</v>
      </c>
      <c r="C19" s="76">
        <f>IF(C13="",0,IFSE!B43)</f>
        <v>0</v>
      </c>
      <c r="D19" s="216"/>
      <c r="E19" s="219"/>
      <c r="F19" s="41"/>
      <c r="G19" s="41"/>
      <c r="H19" s="41"/>
      <c r="I19" s="41"/>
      <c r="J19" s="41"/>
      <c r="K19" s="41"/>
      <c r="L19" s="41"/>
      <c r="M19" s="41"/>
    </row>
    <row r="20" spans="1:13" x14ac:dyDescent="0.25">
      <c r="A20" s="41"/>
      <c r="B20" s="85" t="s">
        <v>509</v>
      </c>
      <c r="C20" s="81">
        <f>IF(C13="",0,IFSE!B48)</f>
        <v>0</v>
      </c>
      <c r="D20" s="216"/>
      <c r="E20" s="219"/>
      <c r="F20" s="41"/>
      <c r="G20" s="41"/>
      <c r="H20" s="41"/>
      <c r="I20" s="41"/>
      <c r="J20" s="41"/>
      <c r="K20" s="41"/>
      <c r="L20" s="41"/>
      <c r="M20" s="41"/>
    </row>
    <row r="21" spans="1:13" x14ac:dyDescent="0.25">
      <c r="A21" s="41"/>
      <c r="B21" s="85" t="s">
        <v>449</v>
      </c>
      <c r="C21" s="75">
        <f>'Changements de Situation'!L52</f>
        <v>0</v>
      </c>
      <c r="D21" s="216"/>
      <c r="E21" s="219"/>
      <c r="F21" s="41"/>
      <c r="G21" s="41"/>
      <c r="H21" s="41"/>
      <c r="I21" s="41"/>
      <c r="J21" s="41"/>
      <c r="K21" s="41"/>
      <c r="L21" s="41"/>
      <c r="M21" s="41"/>
    </row>
    <row r="22" spans="1:13" x14ac:dyDescent="0.25">
      <c r="A22" s="41"/>
      <c r="B22" s="85" t="s">
        <v>508</v>
      </c>
      <c r="C22" s="75">
        <f>'Changements de Situation'!L53</f>
        <v>0</v>
      </c>
      <c r="D22" s="216"/>
      <c r="E22" s="219"/>
      <c r="F22" s="41"/>
      <c r="G22" s="41"/>
      <c r="H22" s="41"/>
      <c r="I22" s="41"/>
      <c r="J22" s="41"/>
      <c r="K22" s="41"/>
      <c r="L22" s="41"/>
      <c r="M22" s="41"/>
    </row>
    <row r="23" spans="1:13" x14ac:dyDescent="0.25">
      <c r="A23" s="41"/>
      <c r="B23" s="202" t="s">
        <v>340</v>
      </c>
      <c r="C23" s="221">
        <f>SUM(C18:C22)</f>
        <v>0</v>
      </c>
      <c r="D23" s="216"/>
      <c r="E23" s="219"/>
      <c r="F23" s="41"/>
      <c r="G23" s="41"/>
      <c r="H23" s="41"/>
      <c r="I23" s="41"/>
      <c r="J23" s="41"/>
      <c r="K23" s="41"/>
      <c r="L23" s="41"/>
      <c r="M23" s="41"/>
    </row>
    <row r="24" spans="1:13" x14ac:dyDescent="0.25">
      <c r="A24" s="41"/>
      <c r="B24" s="202"/>
      <c r="C24" s="221"/>
      <c r="D24" s="216"/>
      <c r="E24" s="219"/>
      <c r="F24" s="41"/>
      <c r="G24" s="41"/>
      <c r="H24" s="41"/>
      <c r="I24" s="41"/>
      <c r="J24" s="41"/>
      <c r="K24" s="41"/>
      <c r="L24" s="41"/>
      <c r="M24" s="41"/>
    </row>
    <row r="25" spans="1:13" x14ac:dyDescent="0.25">
      <c r="A25" s="41"/>
      <c r="B25" s="202"/>
      <c r="C25" s="221"/>
      <c r="D25" s="217"/>
      <c r="E25" s="220"/>
      <c r="F25" s="41"/>
      <c r="G25" s="41"/>
      <c r="H25" s="41"/>
      <c r="I25" s="41"/>
      <c r="J25" s="41"/>
      <c r="K25" s="41"/>
      <c r="L25" s="41"/>
      <c r="M25" s="41"/>
    </row>
    <row r="26" spans="1:13" x14ac:dyDescent="0.25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</row>
    <row r="27" spans="1:13" x14ac:dyDescent="0.25">
      <c r="A27" s="41"/>
      <c r="B27" s="207" t="s">
        <v>510</v>
      </c>
      <c r="C27" s="208"/>
      <c r="D27" s="41"/>
      <c r="E27" s="41"/>
      <c r="F27" s="41"/>
      <c r="G27" s="41"/>
      <c r="H27" s="41"/>
      <c r="I27" s="41"/>
      <c r="J27" s="41"/>
      <c r="K27" s="41"/>
      <c r="L27" s="41"/>
      <c r="M27" s="41"/>
    </row>
    <row r="28" spans="1:13" x14ac:dyDescent="0.25">
      <c r="A28" s="41"/>
      <c r="B28" s="207"/>
      <c r="C28" s="208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3" x14ac:dyDescent="0.25">
      <c r="A29" s="41"/>
      <c r="B29" s="207" t="s">
        <v>515</v>
      </c>
      <c r="C29" s="208"/>
      <c r="D29" s="41"/>
      <c r="E29" s="41"/>
      <c r="F29" s="41"/>
      <c r="G29" s="41"/>
      <c r="H29" s="41"/>
      <c r="I29" s="41"/>
      <c r="J29" s="41"/>
      <c r="K29" s="41"/>
      <c r="L29" s="41"/>
      <c r="M29" s="41"/>
    </row>
    <row r="30" spans="1:13" x14ac:dyDescent="0.25">
      <c r="A30" s="41"/>
      <c r="B30" s="207"/>
      <c r="C30" s="208"/>
      <c r="D30" s="41"/>
      <c r="E30" s="41"/>
      <c r="F30" s="41"/>
      <c r="G30" s="41"/>
      <c r="H30" s="41"/>
      <c r="I30" s="41"/>
      <c r="J30" s="41"/>
      <c r="K30" s="41"/>
      <c r="L30" s="41"/>
      <c r="M30" s="41"/>
    </row>
    <row r="31" spans="1:13" x14ac:dyDescent="0.25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</row>
    <row r="32" spans="1:13" x14ac:dyDescent="0.25">
      <c r="A32" s="41"/>
      <c r="B32" s="122" t="s">
        <v>342</v>
      </c>
      <c r="C32" s="122"/>
      <c r="D32" s="201">
        <f>IF('Changements de Situation'!D10="",0,C23+E14)</f>
        <v>0</v>
      </c>
      <c r="E32" s="201"/>
      <c r="F32" s="41"/>
      <c r="G32" s="41"/>
      <c r="H32" s="41"/>
      <c r="I32" s="41"/>
      <c r="J32" s="41"/>
      <c r="K32" s="41"/>
      <c r="L32" s="41"/>
      <c r="M32" s="41"/>
    </row>
    <row r="33" spans="1:13" x14ac:dyDescent="0.25">
      <c r="A33" s="41"/>
      <c r="B33" s="122" t="s">
        <v>514</v>
      </c>
      <c r="C33" s="122"/>
      <c r="D33" s="201">
        <f ca="1">'Changements de Situation'!D71</f>
        <v>0</v>
      </c>
      <c r="E33" s="201"/>
      <c r="F33" s="41"/>
      <c r="G33" s="41"/>
      <c r="H33" s="41"/>
      <c r="I33" s="41"/>
      <c r="J33" s="41"/>
      <c r="K33" s="41"/>
      <c r="L33" s="41"/>
      <c r="M33" s="41"/>
    </row>
    <row r="34" spans="1:13" x14ac:dyDescent="0.25">
      <c r="A34" s="41"/>
      <c r="B34" s="222" t="str">
        <f>IF('Changements de Situation'!H21="","Total ISS 2020 + PSR 2021 + autres primes","Total ISS 2020 + PSR 2021 non rééajustés + autres primes")</f>
        <v>Total ISS 2020 + PSR 2021 + autres primes</v>
      </c>
      <c r="C34" s="222"/>
      <c r="D34" s="223">
        <f ca="1">'Changements de Situation'!D71+'Changements de Situation'!L50+'Changements de Situation'!L52+'Changements de Situation'!L53</f>
        <v>0</v>
      </c>
      <c r="E34" s="223"/>
      <c r="F34" s="41"/>
      <c r="G34" s="41"/>
      <c r="H34" s="41"/>
      <c r="I34" s="41"/>
      <c r="J34" s="41"/>
      <c r="K34" s="41"/>
      <c r="L34" s="41"/>
      <c r="M34" s="41"/>
    </row>
    <row r="35" spans="1:13" x14ac:dyDescent="0.25">
      <c r="A35" s="41"/>
      <c r="B35" s="122" t="str">
        <f>IF('Changements de Situation'!H21="","Gain Indemnitaire par rapport à ISS 2020 + PSR 2021","Gain Indemnitaire par rapport à ISS 2020 + PSR 2021 non réévaluée")</f>
        <v>Gain Indemnitaire par rapport à ISS 2020 + PSR 2021</v>
      </c>
      <c r="C35" s="122"/>
      <c r="D35" s="201">
        <f ca="1">'Simulation bascule RIFSEEP'!D32-D34</f>
        <v>0</v>
      </c>
      <c r="E35" s="201"/>
      <c r="F35" s="41"/>
      <c r="G35" s="41"/>
      <c r="H35" s="41"/>
      <c r="I35" s="41"/>
      <c r="J35" s="41"/>
      <c r="K35" s="41"/>
      <c r="L35" s="41"/>
      <c r="M35" s="41"/>
    </row>
    <row r="36" spans="1:13" x14ac:dyDescent="0.25">
      <c r="A36" s="41"/>
      <c r="B36" s="122"/>
      <c r="C36" s="122"/>
      <c r="D36" s="201"/>
      <c r="E36" s="201"/>
      <c r="F36" s="41"/>
      <c r="G36" s="41"/>
      <c r="H36" s="41"/>
      <c r="I36" s="41"/>
      <c r="J36" s="41"/>
      <c r="K36" s="41"/>
      <c r="L36" s="41"/>
      <c r="M36" s="41"/>
    </row>
    <row r="37" spans="1:13" x14ac:dyDescent="0.25">
      <c r="A37" s="41"/>
      <c r="B37" s="122" t="s">
        <v>493</v>
      </c>
      <c r="C37" s="122"/>
      <c r="D37" s="201">
        <f>IF('Simulation bascule RIFSEEP'!C23=0,0,IFSE!B45)</f>
        <v>0</v>
      </c>
      <c r="E37" s="201"/>
      <c r="F37" s="41"/>
      <c r="G37" s="41"/>
      <c r="H37" s="41"/>
      <c r="I37" s="41"/>
      <c r="J37" s="41"/>
      <c r="K37" s="41"/>
      <c r="L37" s="41"/>
      <c r="M37" s="41"/>
    </row>
    <row r="38" spans="1:13" x14ac:dyDescent="0.25">
      <c r="A38" s="41"/>
      <c r="B38" s="122"/>
      <c r="C38" s="122"/>
      <c r="D38" s="201"/>
      <c r="E38" s="201"/>
      <c r="F38" s="41"/>
      <c r="G38" s="41"/>
      <c r="H38" s="41"/>
      <c r="I38" s="41"/>
      <c r="J38" s="41"/>
      <c r="K38" s="41"/>
      <c r="L38" s="41"/>
      <c r="M38" s="41"/>
    </row>
    <row r="39" spans="1:13" x14ac:dyDescent="0.25">
      <c r="A39" s="41"/>
      <c r="B39" s="111" t="s">
        <v>532</v>
      </c>
      <c r="C39" s="112"/>
      <c r="D39" s="201">
        <f>IF('Simulation bascule RIFSEEP'!C23='Changements de Situation'!S39,0,'Simulation bascule RIFSEEP'!C23-IFSE!B84)</f>
        <v>0</v>
      </c>
      <c r="E39" s="201"/>
      <c r="F39" s="41"/>
      <c r="G39" s="41"/>
      <c r="H39" s="41"/>
      <c r="I39" s="41"/>
      <c r="J39" s="41"/>
      <c r="K39" s="41"/>
      <c r="L39" s="41"/>
      <c r="M39" s="41"/>
    </row>
    <row r="40" spans="1:13" x14ac:dyDescent="0.25">
      <c r="A40" s="41"/>
      <c r="B40" s="111" t="s">
        <v>533</v>
      </c>
      <c r="C40" s="112"/>
      <c r="D40" s="201">
        <f>'Simulation bascule RIFSEEP'!E14</f>
        <v>0</v>
      </c>
      <c r="E40" s="201"/>
      <c r="F40" s="41"/>
      <c r="G40" s="41"/>
      <c r="H40" s="41"/>
      <c r="I40" s="41"/>
      <c r="J40" s="41"/>
      <c r="K40" s="41"/>
      <c r="L40" s="41"/>
      <c r="M40" s="41"/>
    </row>
    <row r="41" spans="1:13" x14ac:dyDescent="0.25">
      <c r="A41" s="41"/>
      <c r="B41" s="222" t="s">
        <v>343</v>
      </c>
      <c r="C41" s="222"/>
      <c r="D41" s="201">
        <f>IFSE!B72</f>
        <v>0</v>
      </c>
      <c r="E41" s="201"/>
      <c r="F41" s="41"/>
      <c r="G41" s="41"/>
      <c r="H41" s="41"/>
      <c r="I41" s="41"/>
      <c r="J41" s="41"/>
      <c r="K41" s="41"/>
      <c r="L41" s="41"/>
      <c r="M41" s="41"/>
    </row>
    <row r="42" spans="1:13" x14ac:dyDescent="0.25">
      <c r="A42" s="4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</row>
    <row r="43" spans="1:13" ht="15" customHeight="1" x14ac:dyDescent="0.25">
      <c r="A43" s="41"/>
      <c r="B43" s="200" t="str">
        <f>IF(D39&lt;0,"Vous avez un trop perçu suite à votre changement de situation, merci de nous contacter pour avoir plus d'informations","")</f>
        <v/>
      </c>
      <c r="C43" s="200"/>
      <c r="D43" s="200"/>
      <c r="E43" s="200"/>
      <c r="F43" s="41"/>
      <c r="G43" s="41"/>
      <c r="H43" s="41"/>
      <c r="I43" s="41"/>
      <c r="J43" s="41"/>
      <c r="K43" s="41"/>
      <c r="L43" s="41"/>
      <c r="M43" s="41"/>
    </row>
    <row r="44" spans="1:13" x14ac:dyDescent="0.25">
      <c r="A44" s="41"/>
      <c r="B44" s="200"/>
      <c r="C44" s="200"/>
      <c r="D44" s="200"/>
      <c r="E44" s="200"/>
      <c r="F44" s="41"/>
      <c r="G44" s="41"/>
      <c r="H44" s="41"/>
      <c r="I44" s="41"/>
      <c r="J44" s="41"/>
      <c r="K44" s="41"/>
      <c r="L44" s="41"/>
      <c r="M44" s="41"/>
    </row>
    <row r="45" spans="1:13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3" x14ac:dyDescent="0.25">
      <c r="A46" s="4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13" x14ac:dyDescent="0.25">
      <c r="A47" s="4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1:13" x14ac:dyDescent="0.2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</row>
    <row r="49" spans="1:13" x14ac:dyDescent="0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</row>
    <row r="50" spans="1:13" x14ac:dyDescent="0.25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</row>
    <row r="51" spans="1:13" x14ac:dyDescent="0.2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</row>
    <row r="52" spans="1:13" x14ac:dyDescent="0.25">
      <c r="A52" s="41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</row>
    <row r="53" spans="1:13" x14ac:dyDescent="0.25">
      <c r="A53" s="41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</row>
    <row r="54" spans="1:13" x14ac:dyDescent="0.2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  <row r="55" spans="1:13" x14ac:dyDescent="0.2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3" x14ac:dyDescent="0.25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</row>
    <row r="57" spans="1:13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</row>
    <row r="58" spans="1:13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</row>
    <row r="59" spans="1:13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</row>
    <row r="60" spans="1:13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</row>
    <row r="61" spans="1:13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</row>
    <row r="62" spans="1:13" x14ac:dyDescent="0.25">
      <c r="A62" s="41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</row>
    <row r="63" spans="1:13" x14ac:dyDescent="0.25">
      <c r="A63" s="41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</row>
    <row r="64" spans="1:13" x14ac:dyDescent="0.25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</row>
    <row r="65" spans="1:13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</row>
    <row r="66" spans="1:13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</row>
    <row r="67" spans="1:13" x14ac:dyDescent="0.25">
      <c r="A67" s="41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</row>
    <row r="68" spans="1:13" x14ac:dyDescent="0.25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</row>
  </sheetData>
  <sheetProtection algorithmName="SHA-512" hashValue="Er8DZ7tjuzIKIN/SY0w6aSsPPSEgKUq1gQjPFO1C0zWfTWMlP4c5lOyMIS6sk6jeJCct0WK+tFPLyw0zKmW+CA==" saltValue="3gJPKuARiuYI+IdW0iM1tg==" spinCount="100000" sheet="1" objects="1" scenarios="1" selectLockedCells="1"/>
  <mergeCells count="32">
    <mergeCell ref="B40:C40"/>
    <mergeCell ref="D40:E40"/>
    <mergeCell ref="D39:E39"/>
    <mergeCell ref="D41:E41"/>
    <mergeCell ref="D34:E34"/>
    <mergeCell ref="D35:E36"/>
    <mergeCell ref="B37:C38"/>
    <mergeCell ref="D37:E38"/>
    <mergeCell ref="B35:C36"/>
    <mergeCell ref="B39:C39"/>
    <mergeCell ref="B41:C41"/>
    <mergeCell ref="B9:C9"/>
    <mergeCell ref="D14:D25"/>
    <mergeCell ref="E14:E25"/>
    <mergeCell ref="C23:C25"/>
    <mergeCell ref="B34:C34"/>
    <mergeCell ref="B43:E44"/>
    <mergeCell ref="B1:I3"/>
    <mergeCell ref="D32:E32"/>
    <mergeCell ref="B32:C32"/>
    <mergeCell ref="B23:B25"/>
    <mergeCell ref="D33:E33"/>
    <mergeCell ref="B6:C6"/>
    <mergeCell ref="D6:E6"/>
    <mergeCell ref="B27:B28"/>
    <mergeCell ref="B29:B30"/>
    <mergeCell ref="C27:C28"/>
    <mergeCell ref="C29:C30"/>
    <mergeCell ref="B33:C33"/>
    <mergeCell ref="B8:E8"/>
    <mergeCell ref="D9:E9"/>
    <mergeCell ref="D10:E10"/>
  </mergeCells>
  <conditionalFormatting sqref="B43:E44">
    <cfRule type="expression" dxfId="1" priority="1">
      <formula>$D$39&lt;0</formula>
    </cfRule>
  </conditionalFormatting>
  <dataValidations count="3">
    <dataValidation type="list" allowBlank="1" showInputMessage="1" showErrorMessage="1" sqref="C12" xr:uid="{00000000-0002-0000-0100-000000000000}">
      <formula1>INDIRECT(C11)</formula1>
    </dataValidation>
    <dataValidation type="list" allowBlank="1" showInputMessage="1" showErrorMessage="1" sqref="E13" xr:uid="{00000000-0002-0000-0100-000001000000}">
      <formula1>INDIRECT($R$12)</formula1>
    </dataValidation>
    <dataValidation type="list" allowBlank="1" showInputMessage="1" showErrorMessage="1" sqref="E12 C11" xr:uid="{00000000-0002-0000-0100-000002000000}">
      <formula1>Corps</formula1>
    </dataValidation>
  </dataValidations>
  <pageMargins left="0.7" right="0.7" top="0.75" bottom="0.75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0000000-000E-0000-0100-000001000000}">
            <xm:f>'Changements de Situation'!$H$21=""</xm:f>
            <x14:dxf>
              <font>
                <color theme="5" tint="0.79998168889431442"/>
              </font>
              <fill>
                <patternFill>
                  <bgColor theme="5" tint="0.79998168889431442"/>
                </patternFill>
              </fill>
              <border>
                <left/>
                <right/>
                <vertical/>
                <horizontal/>
              </border>
            </x14:dxf>
          </x14:cfRule>
          <xm:sqref>B37:E38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3000000}">
          <x14:formula1>
            <xm:f>'Base de données'!$C$31:$C$32</xm:f>
          </x14:formula1>
          <xm:sqref>C13</xm:sqref>
        </x14:dataValidation>
        <x14:dataValidation type="list" allowBlank="1" showInputMessage="1" showErrorMessage="1" xr:uid="{00000000-0002-0000-0100-000004000000}">
          <x14:formula1>
            <xm:f>'Base de données'!$H$11:$J$11</xm:f>
          </x14:formula1>
          <xm:sqref>C27:C30</xm:sqref>
        </x14:dataValidation>
        <x14:dataValidation type="list" allowBlank="1" showInputMessage="1" showErrorMessage="1" xr:uid="{00000000-0002-0000-0100-000005000000}">
          <x14:formula1>
            <xm:f>'Base de données'!$C$27:$C$28</xm:f>
          </x14:formula1>
          <xm:sqref>E11</xm:sqref>
        </x14:dataValidation>
        <x14:dataValidation type="list" allowBlank="1" showInputMessage="1" showErrorMessage="1" xr:uid="{00000000-0002-0000-0100-000006000000}">
          <x14:formula1>
            <xm:f>'Base de données'!C29:C30</xm:f>
          </x14:formula1>
          <xm:sqref>E11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48"/>
  <sheetViews>
    <sheetView topLeftCell="A16" workbookViewId="0">
      <selection activeCell="F36" sqref="F36"/>
    </sheetView>
  </sheetViews>
  <sheetFormatPr baseColWidth="10" defaultRowHeight="15" x14ac:dyDescent="0.25"/>
  <cols>
    <col min="1" max="1" width="11.42578125" style="15"/>
    <col min="2" max="2" width="11.42578125" style="19"/>
    <col min="3" max="3" width="21.42578125" style="15" bestFit="1" customWidth="1"/>
    <col min="4" max="4" width="14" bestFit="1" customWidth="1"/>
    <col min="5" max="5" width="11.85546875" style="2" bestFit="1" customWidth="1"/>
    <col min="6" max="6" width="11.85546875" customWidth="1"/>
    <col min="7" max="7" width="11.85546875" bestFit="1" customWidth="1"/>
    <col min="8" max="8" width="11.85546875" style="2" bestFit="1" customWidth="1"/>
    <col min="9" max="10" width="11.85546875" bestFit="1" customWidth="1"/>
    <col min="11" max="11" width="11.85546875" style="2" bestFit="1" customWidth="1"/>
    <col min="13" max="14" width="10.85546875" bestFit="1" customWidth="1"/>
    <col min="16" max="16" width="11.85546875" customWidth="1"/>
    <col min="17" max="17" width="11.5703125" bestFit="1" customWidth="1"/>
    <col min="18" max="19" width="10.85546875" bestFit="1" customWidth="1"/>
    <col min="20" max="20" width="9.42578125" bestFit="1" customWidth="1"/>
    <col min="21" max="21" width="11.5703125" bestFit="1" customWidth="1"/>
    <col min="22" max="22" width="11" bestFit="1" customWidth="1"/>
    <col min="23" max="23" width="9.42578125" bestFit="1" customWidth="1"/>
    <col min="24" max="24" width="11.5703125" bestFit="1" customWidth="1"/>
    <col min="25" max="25" width="11" bestFit="1" customWidth="1"/>
    <col min="26" max="26" width="9.42578125" bestFit="1" customWidth="1"/>
    <col min="27" max="27" width="11.5703125" bestFit="1" customWidth="1"/>
    <col min="28" max="28" width="11" bestFit="1" customWidth="1"/>
    <col min="29" max="29" width="10.85546875" bestFit="1" customWidth="1"/>
    <col min="30" max="30" width="11.5703125" bestFit="1" customWidth="1"/>
    <col min="31" max="31" width="10.85546875" bestFit="1" customWidth="1"/>
    <col min="32" max="32" width="8.42578125" bestFit="1" customWidth="1"/>
    <col min="34" max="34" width="10.85546875" bestFit="1" customWidth="1"/>
    <col min="35" max="35" width="8.42578125" bestFit="1" customWidth="1"/>
  </cols>
  <sheetData>
    <row r="1" spans="1:51" s="3" customFormat="1" x14ac:dyDescent="0.25">
      <c r="B1" s="4"/>
      <c r="D1" s="224" t="s">
        <v>7</v>
      </c>
      <c r="E1" s="224"/>
      <c r="F1" s="224"/>
      <c r="G1" s="224" t="s">
        <v>8</v>
      </c>
      <c r="H1" s="224"/>
      <c r="I1" s="224"/>
      <c r="J1" s="224" t="s">
        <v>9</v>
      </c>
      <c r="K1" s="224"/>
      <c r="L1" s="224"/>
      <c r="M1" s="224" t="s">
        <v>2</v>
      </c>
      <c r="N1" s="224"/>
      <c r="O1" s="224"/>
      <c r="P1" s="224" t="s">
        <v>11</v>
      </c>
      <c r="Q1" s="224"/>
      <c r="R1" s="224"/>
      <c r="S1" s="224" t="s">
        <v>10</v>
      </c>
      <c r="T1" s="224"/>
      <c r="U1" s="224"/>
      <c r="V1" s="224" t="s">
        <v>12</v>
      </c>
      <c r="W1" s="224"/>
      <c r="X1" s="224"/>
      <c r="Y1" s="224" t="s">
        <v>0</v>
      </c>
      <c r="Z1" s="224"/>
      <c r="AA1" s="224"/>
      <c r="AB1" s="224" t="s">
        <v>13</v>
      </c>
      <c r="AC1" s="224"/>
      <c r="AD1" s="224"/>
      <c r="AE1" s="224" t="s">
        <v>14</v>
      </c>
      <c r="AF1" s="224"/>
      <c r="AG1" s="224"/>
      <c r="AH1" s="224" t="s">
        <v>15</v>
      </c>
      <c r="AI1" s="224"/>
      <c r="AJ1" s="224"/>
      <c r="AK1" s="224" t="s">
        <v>16</v>
      </c>
      <c r="AL1" s="224"/>
      <c r="AM1" s="224"/>
      <c r="AN1" s="224" t="s">
        <v>17</v>
      </c>
      <c r="AO1" s="224"/>
      <c r="AP1" s="224"/>
      <c r="AQ1" s="224" t="s">
        <v>18</v>
      </c>
      <c r="AR1" s="224"/>
      <c r="AS1" s="224"/>
      <c r="AT1" s="224" t="s">
        <v>19</v>
      </c>
      <c r="AU1" s="224"/>
      <c r="AV1" s="224"/>
      <c r="AW1" s="224" t="s">
        <v>20</v>
      </c>
      <c r="AX1" s="224"/>
      <c r="AY1" s="224"/>
    </row>
    <row r="2" spans="1:51" s="3" customFormat="1" ht="30" x14ac:dyDescent="0.25">
      <c r="A2" s="227" t="s">
        <v>1</v>
      </c>
      <c r="B2" s="9"/>
      <c r="C2" s="5"/>
      <c r="D2" s="5" t="s">
        <v>22</v>
      </c>
      <c r="E2" s="6" t="s">
        <v>23</v>
      </c>
      <c r="F2" s="5" t="s">
        <v>24</v>
      </c>
      <c r="G2" s="5" t="s">
        <v>22</v>
      </c>
      <c r="H2" s="6" t="s">
        <v>23</v>
      </c>
      <c r="I2" s="5" t="s">
        <v>24</v>
      </c>
      <c r="J2" s="5" t="s">
        <v>22</v>
      </c>
      <c r="K2" s="6" t="s">
        <v>23</v>
      </c>
      <c r="L2" s="5" t="s">
        <v>24</v>
      </c>
      <c r="M2" s="5" t="s">
        <v>22</v>
      </c>
      <c r="N2" s="6" t="s">
        <v>23</v>
      </c>
      <c r="O2" s="5" t="s">
        <v>24</v>
      </c>
      <c r="P2" s="5" t="s">
        <v>22</v>
      </c>
      <c r="Q2" s="6" t="s">
        <v>23</v>
      </c>
      <c r="R2" s="5" t="s">
        <v>24</v>
      </c>
      <c r="S2" s="5" t="s">
        <v>22</v>
      </c>
      <c r="T2" s="6" t="s">
        <v>23</v>
      </c>
      <c r="U2" s="5" t="s">
        <v>24</v>
      </c>
      <c r="V2" s="5" t="s">
        <v>22</v>
      </c>
      <c r="W2" s="6" t="s">
        <v>23</v>
      </c>
      <c r="X2" s="5" t="s">
        <v>24</v>
      </c>
      <c r="Y2" s="5" t="s">
        <v>22</v>
      </c>
      <c r="Z2" s="6" t="s">
        <v>23</v>
      </c>
      <c r="AA2" s="5" t="s">
        <v>24</v>
      </c>
      <c r="AB2" s="5" t="s">
        <v>22</v>
      </c>
      <c r="AC2" s="6" t="s">
        <v>23</v>
      </c>
      <c r="AD2" s="5" t="s">
        <v>24</v>
      </c>
      <c r="AE2" s="5" t="s">
        <v>22</v>
      </c>
      <c r="AF2" s="6" t="s">
        <v>23</v>
      </c>
      <c r="AG2" s="5" t="s">
        <v>24</v>
      </c>
      <c r="AH2" s="5" t="s">
        <v>22</v>
      </c>
      <c r="AI2" s="6" t="s">
        <v>23</v>
      </c>
      <c r="AJ2" s="5" t="s">
        <v>24</v>
      </c>
      <c r="AK2" s="5" t="s">
        <v>22</v>
      </c>
      <c r="AL2" s="6" t="s">
        <v>23</v>
      </c>
      <c r="AM2" s="5" t="s">
        <v>24</v>
      </c>
      <c r="AN2" s="5" t="s">
        <v>22</v>
      </c>
      <c r="AO2" s="6" t="s">
        <v>23</v>
      </c>
      <c r="AP2" s="5" t="s">
        <v>24</v>
      </c>
      <c r="AQ2" s="5" t="s">
        <v>22</v>
      </c>
      <c r="AR2" s="6" t="s">
        <v>23</v>
      </c>
      <c r="AS2" s="5" t="s">
        <v>24</v>
      </c>
      <c r="AT2" s="5" t="s">
        <v>22</v>
      </c>
      <c r="AU2" s="6" t="s">
        <v>23</v>
      </c>
      <c r="AV2" s="5" t="s">
        <v>24</v>
      </c>
      <c r="AW2" s="5" t="s">
        <v>22</v>
      </c>
      <c r="AX2" s="6" t="s">
        <v>23</v>
      </c>
      <c r="AY2" s="5" t="s">
        <v>24</v>
      </c>
    </row>
    <row r="3" spans="1:51" x14ac:dyDescent="0.25">
      <c r="A3" s="228"/>
      <c r="B3" s="10"/>
      <c r="C3" s="17" t="s">
        <v>3</v>
      </c>
      <c r="D3" s="226">
        <v>5720</v>
      </c>
      <c r="E3" s="7">
        <v>1.42</v>
      </c>
      <c r="F3" s="8">
        <f>D$3*E3</f>
        <v>8122.4</v>
      </c>
      <c r="G3" s="226">
        <v>3572</v>
      </c>
      <c r="H3" s="7">
        <v>1.42</v>
      </c>
      <c r="I3" s="8">
        <f>G$3*H3</f>
        <v>5072.24</v>
      </c>
      <c r="J3" s="226">
        <v>3177</v>
      </c>
      <c r="K3" s="7">
        <v>1.42</v>
      </c>
      <c r="L3" s="8">
        <f>J$3*K3</f>
        <v>4511.34</v>
      </c>
      <c r="M3" s="226">
        <v>4572</v>
      </c>
      <c r="N3" s="7">
        <v>1.55</v>
      </c>
      <c r="O3" s="8">
        <f>M$3*N3</f>
        <v>7086.6</v>
      </c>
      <c r="P3" s="226">
        <v>2817</v>
      </c>
      <c r="Q3" s="7">
        <v>1.42</v>
      </c>
      <c r="R3" s="8">
        <f>P$3*Q3</f>
        <v>4000.14</v>
      </c>
      <c r="S3" s="226">
        <v>2817</v>
      </c>
      <c r="T3" s="7">
        <v>1.42</v>
      </c>
      <c r="U3" s="8">
        <f>S$3*T3</f>
        <v>4000.14</v>
      </c>
      <c r="V3" s="226">
        <v>1769</v>
      </c>
      <c r="W3" s="7">
        <v>1.4019999999999999</v>
      </c>
      <c r="X3" s="8">
        <f>V$3*W3</f>
        <v>2480.1379999999999</v>
      </c>
      <c r="Y3" s="226">
        <v>1769</v>
      </c>
      <c r="Z3" s="7">
        <v>1.4019999999999999</v>
      </c>
      <c r="AA3" s="8">
        <f>Y$3*Z3</f>
        <v>2480.1379999999999</v>
      </c>
      <c r="AB3" s="226">
        <v>1505</v>
      </c>
      <c r="AC3" s="7">
        <v>1.861</v>
      </c>
      <c r="AD3" s="8">
        <f>AB$3*AC3</f>
        <v>2800.8049999999998</v>
      </c>
      <c r="AE3" s="226">
        <v>1505</v>
      </c>
      <c r="AF3" s="7">
        <v>1.3959999999999999</v>
      </c>
      <c r="AG3" s="8">
        <f>AE$3*AF3</f>
        <v>2100.98</v>
      </c>
      <c r="AH3" s="226">
        <v>1435</v>
      </c>
      <c r="AI3" s="7">
        <v>1.3939999999999999</v>
      </c>
      <c r="AJ3" s="8">
        <f>AH$3*AI3</f>
        <v>2000.3899999999999</v>
      </c>
      <c r="AK3" s="226">
        <v>1270</v>
      </c>
      <c r="AL3" s="7">
        <v>1.54</v>
      </c>
      <c r="AM3" s="8">
        <f>AK$3*AL3</f>
        <v>1955.8</v>
      </c>
      <c r="AN3" s="226">
        <v>978</v>
      </c>
      <c r="AO3" s="7">
        <v>2</v>
      </c>
      <c r="AP3" s="8">
        <f>AN$3*AO3</f>
        <v>1956</v>
      </c>
      <c r="AQ3" s="226">
        <v>856</v>
      </c>
      <c r="AR3" s="7">
        <v>2</v>
      </c>
      <c r="AS3" s="8">
        <f>AQ$3*AR3</f>
        <v>1712</v>
      </c>
      <c r="AT3" s="226">
        <v>590</v>
      </c>
      <c r="AU3" s="7">
        <v>2</v>
      </c>
      <c r="AV3" s="8">
        <f>AT$3*AU3</f>
        <v>1180</v>
      </c>
      <c r="AW3" s="226">
        <v>558</v>
      </c>
      <c r="AX3" s="7">
        <v>2</v>
      </c>
      <c r="AY3" s="8">
        <f>AW$3*AX3</f>
        <v>1116</v>
      </c>
    </row>
    <row r="4" spans="1:51" x14ac:dyDescent="0.25">
      <c r="A4" s="228"/>
      <c r="B4" s="10"/>
      <c r="C4" s="17" t="s">
        <v>4</v>
      </c>
      <c r="D4" s="226"/>
      <c r="E4" s="7"/>
      <c r="F4" s="8">
        <f t="shared" ref="F4:F6" si="0">D$3*E4</f>
        <v>0</v>
      </c>
      <c r="G4" s="226"/>
      <c r="H4" s="7">
        <v>1.94</v>
      </c>
      <c r="I4" s="8">
        <f t="shared" ref="I4:I6" si="1">G$3*H4</f>
        <v>6929.6799999999994</v>
      </c>
      <c r="J4" s="226"/>
      <c r="K4" s="7">
        <v>1.94</v>
      </c>
      <c r="L4" s="8">
        <f t="shared" ref="L4:L6" si="2">J$3*K4</f>
        <v>6163.38</v>
      </c>
      <c r="M4" s="226"/>
      <c r="N4" s="7">
        <v>1.95</v>
      </c>
      <c r="O4" s="8">
        <f t="shared" ref="O4:O6" si="3">M$3*N4</f>
        <v>8915.4</v>
      </c>
      <c r="P4" s="226"/>
      <c r="Q4" s="7">
        <v>1.94</v>
      </c>
      <c r="R4" s="8">
        <f t="shared" ref="R4:R6" si="4">P$3*Q4</f>
        <v>5464.98</v>
      </c>
      <c r="S4" s="226"/>
      <c r="T4" s="7">
        <v>1.94</v>
      </c>
      <c r="U4" s="8">
        <f t="shared" ref="U4:U6" si="5">S$3*T4</f>
        <v>5464.98</v>
      </c>
      <c r="V4" s="226"/>
      <c r="W4" s="7">
        <v>1.89</v>
      </c>
      <c r="X4" s="8">
        <f>V$3*W4</f>
        <v>3343.41</v>
      </c>
      <c r="Y4" s="226"/>
      <c r="Z4" s="7">
        <v>1.89</v>
      </c>
      <c r="AA4" s="8">
        <f>Y$3*Z4</f>
        <v>3343.41</v>
      </c>
      <c r="AB4" s="226"/>
      <c r="AC4" s="7">
        <v>2.19</v>
      </c>
      <c r="AD4" s="8">
        <f>AB$3*AC4</f>
        <v>3295.95</v>
      </c>
      <c r="AE4" s="226"/>
      <c r="AF4" s="7">
        <v>2.19</v>
      </c>
      <c r="AG4" s="8">
        <f>AE$3*AF4</f>
        <v>3295.95</v>
      </c>
      <c r="AH4" s="226"/>
      <c r="AI4" s="7">
        <v>2.2000000000000002</v>
      </c>
      <c r="AJ4" s="8">
        <f>AH$3*AI4</f>
        <v>3157.0000000000005</v>
      </c>
      <c r="AK4" s="226"/>
      <c r="AL4" s="7">
        <v>1.98</v>
      </c>
      <c r="AM4" s="8">
        <f>AK$3*AL4</f>
        <v>2514.6</v>
      </c>
      <c r="AN4" s="226"/>
      <c r="AO4" s="7">
        <v>2</v>
      </c>
      <c r="AP4" s="8">
        <f>AN$3*AO4</f>
        <v>1956</v>
      </c>
      <c r="AQ4" s="226"/>
      <c r="AR4" s="7">
        <v>2</v>
      </c>
      <c r="AS4" s="8">
        <f>AQ$3*AR4</f>
        <v>1712</v>
      </c>
      <c r="AT4" s="226"/>
      <c r="AU4" s="7">
        <v>2</v>
      </c>
      <c r="AV4" s="8">
        <f>AT$3*AU4</f>
        <v>1180</v>
      </c>
      <c r="AW4" s="226"/>
      <c r="AX4" s="7">
        <v>2</v>
      </c>
      <c r="AY4" s="8">
        <f>AW$3*AX4</f>
        <v>1116</v>
      </c>
    </row>
    <row r="5" spans="1:51" x14ac:dyDescent="0.25">
      <c r="A5" s="228"/>
      <c r="B5" s="10"/>
      <c r="C5" s="17" t="s">
        <v>5</v>
      </c>
      <c r="D5" s="226"/>
      <c r="E5" s="7"/>
      <c r="F5" s="8">
        <f t="shared" si="0"/>
        <v>0</v>
      </c>
      <c r="G5" s="226"/>
      <c r="H5" s="7">
        <v>1.94</v>
      </c>
      <c r="I5" s="8">
        <f t="shared" si="1"/>
        <v>6929.6799999999994</v>
      </c>
      <c r="J5" s="226"/>
      <c r="K5" s="7">
        <v>1.94</v>
      </c>
      <c r="L5" s="8">
        <f t="shared" si="2"/>
        <v>6163.38</v>
      </c>
      <c r="M5" s="226"/>
      <c r="N5" s="7">
        <v>1.95</v>
      </c>
      <c r="O5" s="8">
        <f t="shared" si="3"/>
        <v>8915.4</v>
      </c>
      <c r="P5" s="226"/>
      <c r="Q5" s="7">
        <v>1.94</v>
      </c>
      <c r="R5" s="8">
        <f t="shared" si="4"/>
        <v>5464.98</v>
      </c>
      <c r="S5" s="226"/>
      <c r="T5" s="7">
        <v>1.94</v>
      </c>
      <c r="U5" s="8">
        <f t="shared" si="5"/>
        <v>5464.98</v>
      </c>
      <c r="V5" s="226"/>
      <c r="W5" s="7">
        <v>1.89</v>
      </c>
      <c r="X5" s="8">
        <f>V$3*W5</f>
        <v>3343.41</v>
      </c>
      <c r="Y5" s="226"/>
      <c r="Z5" s="7">
        <v>1.89</v>
      </c>
      <c r="AA5" s="8">
        <f>Y$3*Z5</f>
        <v>3343.41</v>
      </c>
      <c r="AB5" s="226"/>
      <c r="AC5" s="7">
        <v>1.861</v>
      </c>
      <c r="AD5" s="8">
        <f>AB$3*AC5</f>
        <v>2800.8049999999998</v>
      </c>
      <c r="AE5" s="226"/>
      <c r="AF5" s="7">
        <v>1.861</v>
      </c>
      <c r="AG5" s="8">
        <f>AE$3*AF5</f>
        <v>2800.8049999999998</v>
      </c>
      <c r="AH5" s="226"/>
      <c r="AI5" s="7">
        <v>1.8540000000000001</v>
      </c>
      <c r="AJ5" s="8">
        <f>AH$3*AI5</f>
        <v>2660.4900000000002</v>
      </c>
      <c r="AK5" s="226"/>
      <c r="AL5" s="7">
        <v>1.8260000000000001</v>
      </c>
      <c r="AM5" s="8">
        <f>AK$3*AL5</f>
        <v>2319.02</v>
      </c>
      <c r="AN5" s="226"/>
      <c r="AO5" s="7">
        <v>2</v>
      </c>
      <c r="AP5" s="8">
        <f>AN$3*AO5</f>
        <v>1956</v>
      </c>
      <c r="AQ5" s="226"/>
      <c r="AR5" s="7">
        <v>2</v>
      </c>
      <c r="AS5" s="8">
        <f>AQ$3*AR5</f>
        <v>1712</v>
      </c>
      <c r="AT5" s="226"/>
      <c r="AU5" s="7">
        <v>2</v>
      </c>
      <c r="AV5" s="8">
        <f>AT$3*AU5</f>
        <v>1180</v>
      </c>
      <c r="AW5" s="226"/>
      <c r="AX5" s="7">
        <v>2</v>
      </c>
      <c r="AY5" s="8">
        <f>AW$3*AX5</f>
        <v>1116</v>
      </c>
    </row>
    <row r="6" spans="1:51" x14ac:dyDescent="0.25">
      <c r="A6" s="229"/>
      <c r="B6" s="11"/>
      <c r="C6" s="17" t="s">
        <v>21</v>
      </c>
      <c r="D6" s="226"/>
      <c r="E6" s="7">
        <v>2</v>
      </c>
      <c r="F6" s="8">
        <f t="shared" si="0"/>
        <v>11440</v>
      </c>
      <c r="G6" s="226"/>
      <c r="H6" s="7">
        <v>2</v>
      </c>
      <c r="I6" s="8">
        <f t="shared" si="1"/>
        <v>7144</v>
      </c>
      <c r="J6" s="226"/>
      <c r="K6" s="7">
        <v>2</v>
      </c>
      <c r="L6" s="8">
        <f t="shared" si="2"/>
        <v>6354</v>
      </c>
      <c r="M6" s="226"/>
      <c r="N6" s="7">
        <v>2</v>
      </c>
      <c r="O6" s="8">
        <f t="shared" si="3"/>
        <v>9144</v>
      </c>
      <c r="P6" s="226"/>
      <c r="Q6" s="7">
        <v>2</v>
      </c>
      <c r="R6" s="8">
        <f t="shared" si="4"/>
        <v>5634</v>
      </c>
      <c r="S6" s="226"/>
      <c r="T6" s="7">
        <v>2</v>
      </c>
      <c r="U6" s="8">
        <f t="shared" si="5"/>
        <v>5634</v>
      </c>
      <c r="V6" s="226"/>
      <c r="W6" s="7">
        <v>1.946</v>
      </c>
      <c r="X6" s="8">
        <f>V$3*W6</f>
        <v>3442.4739999999997</v>
      </c>
      <c r="Y6" s="226"/>
      <c r="Z6" s="7">
        <v>1.946</v>
      </c>
      <c r="AA6" s="8">
        <f>Y$3*Z6</f>
        <v>3442.4739999999997</v>
      </c>
      <c r="AB6" s="226"/>
      <c r="AC6" s="7">
        <v>2.19</v>
      </c>
      <c r="AD6" s="8">
        <f>AB$3*AC6</f>
        <v>3295.95</v>
      </c>
      <c r="AE6" s="226"/>
      <c r="AF6" s="7">
        <v>2.19</v>
      </c>
      <c r="AG6" s="8">
        <f>AE$3*AF6</f>
        <v>3295.95</v>
      </c>
      <c r="AH6" s="226"/>
      <c r="AI6" s="7">
        <v>2.2000000000000002</v>
      </c>
      <c r="AJ6" s="8">
        <f>AH$3*AI6</f>
        <v>3157.0000000000005</v>
      </c>
      <c r="AK6" s="226"/>
      <c r="AL6" s="7">
        <v>1.98</v>
      </c>
      <c r="AM6" s="8">
        <f>AK$3*AL6</f>
        <v>2514.6</v>
      </c>
      <c r="AN6" s="226"/>
      <c r="AO6" s="7">
        <v>2</v>
      </c>
      <c r="AP6" s="8">
        <f>AN$3*AO6</f>
        <v>1956</v>
      </c>
      <c r="AQ6" s="226"/>
      <c r="AR6" s="7">
        <v>2</v>
      </c>
      <c r="AS6" s="8">
        <f>AQ$3*AR6</f>
        <v>1712</v>
      </c>
      <c r="AT6" s="226"/>
      <c r="AU6" s="7">
        <v>2</v>
      </c>
      <c r="AV6" s="8">
        <f>AT$3*AU6</f>
        <v>1180</v>
      </c>
      <c r="AW6" s="226"/>
      <c r="AX6" s="7">
        <v>2</v>
      </c>
      <c r="AY6" s="8">
        <f>AW$3*AX6</f>
        <v>1116</v>
      </c>
    </row>
    <row r="7" spans="1:51" s="15" customFormat="1" x14ac:dyDescent="0.25">
      <c r="B7" s="19"/>
      <c r="E7" s="18"/>
      <c r="H7" s="18"/>
      <c r="K7" s="18"/>
    </row>
    <row r="8" spans="1:51" x14ac:dyDescent="0.25">
      <c r="A8" s="13"/>
      <c r="D8" s="1"/>
      <c r="G8" s="1"/>
      <c r="J8" s="1"/>
      <c r="M8" s="1"/>
      <c r="P8" s="1"/>
      <c r="S8" s="1"/>
      <c r="V8" s="1"/>
      <c r="Y8" s="1"/>
      <c r="AB8" s="1"/>
      <c r="AE8" s="1"/>
      <c r="AH8" s="1"/>
      <c r="AK8" s="1"/>
      <c r="AN8" s="1"/>
      <c r="AQ8" s="1"/>
      <c r="AT8" s="1"/>
      <c r="AW8" s="1"/>
    </row>
    <row r="9" spans="1:51" x14ac:dyDescent="0.25">
      <c r="A9" s="13"/>
      <c r="B9" s="35" t="s">
        <v>385</v>
      </c>
      <c r="C9" s="35" t="s">
        <v>347</v>
      </c>
      <c r="D9" s="18" t="s">
        <v>345</v>
      </c>
      <c r="E9" s="35" t="s">
        <v>346</v>
      </c>
      <c r="G9" s="1"/>
      <c r="J9" s="1"/>
      <c r="M9" s="1"/>
      <c r="P9" s="1"/>
      <c r="S9" s="1"/>
      <c r="V9" s="1"/>
      <c r="Y9" s="1"/>
      <c r="AB9" s="1"/>
      <c r="AE9" s="1"/>
      <c r="AH9" s="1"/>
      <c r="AK9" s="1"/>
      <c r="AN9" s="1"/>
      <c r="AQ9" s="1"/>
      <c r="AT9" s="1"/>
      <c r="AW9" s="1"/>
    </row>
    <row r="11" spans="1:51" s="19" customFormat="1" x14ac:dyDescent="0.25">
      <c r="A11" s="19" t="s">
        <v>201</v>
      </c>
      <c r="C11" s="19" t="s">
        <v>344</v>
      </c>
      <c r="D11" s="19" t="s">
        <v>347</v>
      </c>
      <c r="E11" s="18" t="s">
        <v>345</v>
      </c>
      <c r="F11" s="19" t="s">
        <v>346</v>
      </c>
      <c r="I11" s="19" t="s">
        <v>348</v>
      </c>
      <c r="J11" s="19" t="s">
        <v>349</v>
      </c>
      <c r="K11" s="18"/>
      <c r="L11" s="53" t="s">
        <v>431</v>
      </c>
      <c r="M11" s="53" t="s">
        <v>432</v>
      </c>
      <c r="N11" s="53" t="s">
        <v>438</v>
      </c>
    </row>
    <row r="12" spans="1:51" x14ac:dyDescent="0.25">
      <c r="A12" s="19"/>
      <c r="C12" s="19"/>
      <c r="D12" s="19"/>
      <c r="E12" s="19"/>
      <c r="F12" s="19"/>
      <c r="G12" s="12"/>
      <c r="H12" s="12"/>
      <c r="I12" s="12"/>
      <c r="J12" s="12"/>
    </row>
    <row r="13" spans="1:51" ht="30" x14ac:dyDescent="0.25">
      <c r="A13" s="15" t="s">
        <v>0</v>
      </c>
      <c r="B13" s="36" t="s">
        <v>350</v>
      </c>
      <c r="C13" s="12" t="s">
        <v>203</v>
      </c>
      <c r="D13" s="13" t="s">
        <v>220</v>
      </c>
      <c r="E13" s="13" t="s">
        <v>221</v>
      </c>
      <c r="F13" s="13" t="s">
        <v>226</v>
      </c>
    </row>
    <row r="14" spans="1:51" x14ac:dyDescent="0.25">
      <c r="A14" s="15" t="s">
        <v>16</v>
      </c>
      <c r="B14" s="12" t="s">
        <v>203</v>
      </c>
      <c r="C14" s="12" t="s">
        <v>204</v>
      </c>
      <c r="D14" s="13" t="s">
        <v>14</v>
      </c>
      <c r="E14" s="13" t="s">
        <v>18</v>
      </c>
      <c r="F14" s="13" t="s">
        <v>222</v>
      </c>
    </row>
    <row r="15" spans="1:51" ht="15" customHeight="1" x14ac:dyDescent="0.25">
      <c r="A15" s="15" t="s">
        <v>18</v>
      </c>
      <c r="B15" s="12" t="s">
        <v>204</v>
      </c>
      <c r="C15" s="12" t="s">
        <v>352</v>
      </c>
      <c r="D15" s="13" t="s">
        <v>15</v>
      </c>
      <c r="F15" s="14"/>
    </row>
    <row r="16" spans="1:51" x14ac:dyDescent="0.25">
      <c r="A16" s="15" t="s">
        <v>205</v>
      </c>
      <c r="B16" s="12" t="s">
        <v>352</v>
      </c>
      <c r="C16" s="13" t="s">
        <v>225</v>
      </c>
      <c r="D16" s="13" t="s">
        <v>16</v>
      </c>
      <c r="F16" s="14"/>
    </row>
    <row r="17" spans="1:30" ht="15" customHeight="1" x14ac:dyDescent="0.25">
      <c r="B17" s="13" t="s">
        <v>10</v>
      </c>
      <c r="C17" s="13" t="s">
        <v>10</v>
      </c>
      <c r="F17" s="14"/>
    </row>
    <row r="18" spans="1:30" x14ac:dyDescent="0.25">
      <c r="B18" s="13" t="s">
        <v>0</v>
      </c>
      <c r="C18" s="13" t="s">
        <v>418</v>
      </c>
    </row>
    <row r="19" spans="1:30" x14ac:dyDescent="0.25">
      <c r="C19" s="13" t="s">
        <v>0</v>
      </c>
    </row>
    <row r="20" spans="1:30" x14ac:dyDescent="0.25">
      <c r="U20" s="231" t="s">
        <v>356</v>
      </c>
      <c r="V20" s="232"/>
      <c r="W20" s="232"/>
      <c r="X20" s="232"/>
      <c r="Y20" s="232"/>
      <c r="Z20" s="232"/>
      <c r="AA20" s="232"/>
      <c r="AB20" s="232"/>
      <c r="AC20" s="232"/>
      <c r="AD20" s="233"/>
    </row>
    <row r="21" spans="1:30" s="4" customFormat="1" ht="30" x14ac:dyDescent="0.25">
      <c r="D21" s="4" t="s">
        <v>350</v>
      </c>
      <c r="E21" s="19" t="s">
        <v>204</v>
      </c>
      <c r="F21" s="19" t="s">
        <v>224</v>
      </c>
      <c r="G21" s="19" t="s">
        <v>203</v>
      </c>
      <c r="H21" s="19" t="s">
        <v>225</v>
      </c>
      <c r="I21" s="34" t="s">
        <v>10</v>
      </c>
      <c r="J21" s="50" t="s">
        <v>418</v>
      </c>
      <c r="K21" s="19" t="s">
        <v>0</v>
      </c>
      <c r="L21" s="19" t="s">
        <v>220</v>
      </c>
      <c r="M21" s="19" t="s">
        <v>14</v>
      </c>
      <c r="N21" s="19" t="s">
        <v>15</v>
      </c>
      <c r="O21" s="19" t="s">
        <v>16</v>
      </c>
      <c r="P21" s="19" t="s">
        <v>221</v>
      </c>
      <c r="Q21" s="19" t="s">
        <v>18</v>
      </c>
      <c r="R21" s="19" t="s">
        <v>226</v>
      </c>
      <c r="S21" s="19" t="s">
        <v>222</v>
      </c>
      <c r="U21" s="5" t="s">
        <v>358</v>
      </c>
      <c r="V21" s="5" t="s">
        <v>357</v>
      </c>
      <c r="W21" s="5" t="s">
        <v>359</v>
      </c>
      <c r="X21" s="5" t="s">
        <v>360</v>
      </c>
      <c r="Y21" s="5" t="s">
        <v>361</v>
      </c>
      <c r="Z21" s="5" t="s">
        <v>362</v>
      </c>
      <c r="AA21" s="5" t="s">
        <v>363</v>
      </c>
      <c r="AB21" s="5" t="s">
        <v>364</v>
      </c>
      <c r="AC21" s="5" t="s">
        <v>365</v>
      </c>
      <c r="AD21" s="5" t="s">
        <v>381</v>
      </c>
    </row>
    <row r="22" spans="1:30" x14ac:dyDescent="0.25">
      <c r="A22" s="15" t="s">
        <v>1</v>
      </c>
      <c r="C22" s="17" t="s">
        <v>217</v>
      </c>
      <c r="D22" s="1">
        <f>F3</f>
        <v>8122.4</v>
      </c>
      <c r="E22" s="1">
        <f>I3</f>
        <v>5072.24</v>
      </c>
      <c r="F22" s="1">
        <f>L3</f>
        <v>4511.34</v>
      </c>
      <c r="G22" s="1">
        <f>O3</f>
        <v>7086.6</v>
      </c>
      <c r="H22" s="1">
        <f>U3</f>
        <v>4000.14</v>
      </c>
      <c r="I22" s="8">
        <f>U3</f>
        <v>4000.14</v>
      </c>
      <c r="J22" s="1">
        <f>X3</f>
        <v>2480.1379999999999</v>
      </c>
      <c r="K22" s="1">
        <f>AA3</f>
        <v>2480.1379999999999</v>
      </c>
      <c r="L22" s="1">
        <f>AD3</f>
        <v>2800.8049999999998</v>
      </c>
      <c r="M22" s="1">
        <f>AG3</f>
        <v>2100.98</v>
      </c>
      <c r="N22" s="1">
        <f>AJ3</f>
        <v>2000.3899999999999</v>
      </c>
      <c r="O22" s="1">
        <f>AM3</f>
        <v>1955.8</v>
      </c>
      <c r="P22" s="1">
        <f>AP3</f>
        <v>1956</v>
      </c>
      <c r="Q22" s="1">
        <f>AS3</f>
        <v>1712</v>
      </c>
      <c r="R22" s="1">
        <f>AV3</f>
        <v>1180</v>
      </c>
      <c r="S22" s="1">
        <f>AY3</f>
        <v>1116</v>
      </c>
      <c r="U22" s="5"/>
      <c r="V22" s="17"/>
      <c r="W22" s="17"/>
      <c r="X22" s="17"/>
      <c r="Y22" s="17"/>
      <c r="Z22" s="17"/>
      <c r="AA22" s="17"/>
      <c r="AB22" s="17"/>
      <c r="AC22" s="17"/>
      <c r="AD22" s="17"/>
    </row>
    <row r="23" spans="1:30" x14ac:dyDescent="0.25">
      <c r="C23" s="17" t="s">
        <v>223</v>
      </c>
      <c r="D23" s="1">
        <f t="shared" ref="D23:D25" si="6">F4</f>
        <v>0</v>
      </c>
      <c r="E23" s="1">
        <f t="shared" ref="E23:E25" si="7">I4</f>
        <v>6929.6799999999994</v>
      </c>
      <c r="F23" s="1">
        <f t="shared" ref="F23:F25" si="8">L4</f>
        <v>6163.38</v>
      </c>
      <c r="G23" s="1">
        <f t="shared" ref="G23:G25" si="9">O4</f>
        <v>8915.4</v>
      </c>
      <c r="H23" s="1">
        <f t="shared" ref="H23:H25" si="10">U4</f>
        <v>5464.98</v>
      </c>
      <c r="I23" s="8">
        <f t="shared" ref="I23:I25" si="11">U4</f>
        <v>5464.98</v>
      </c>
      <c r="J23" s="1">
        <f t="shared" ref="J23:J25" si="12">X4</f>
        <v>3343.41</v>
      </c>
      <c r="K23" s="1">
        <f t="shared" ref="K23:K25" si="13">AA4</f>
        <v>3343.41</v>
      </c>
      <c r="L23" s="1">
        <f t="shared" ref="L23:L25" si="14">AD4</f>
        <v>3295.95</v>
      </c>
      <c r="M23" s="1">
        <f t="shared" ref="M23:M25" si="15">AG4</f>
        <v>3295.95</v>
      </c>
      <c r="N23" s="1">
        <f t="shared" ref="N23:N25" si="16">AJ4</f>
        <v>3157.0000000000005</v>
      </c>
      <c r="O23" s="1">
        <f t="shared" ref="O23:O25" si="17">AM4</f>
        <v>2514.6</v>
      </c>
      <c r="P23" s="1">
        <f t="shared" ref="P23:P25" si="18">AP4</f>
        <v>1956</v>
      </c>
      <c r="Q23" s="1">
        <f t="shared" ref="Q23:Q25" si="19">AS4</f>
        <v>1712</v>
      </c>
      <c r="R23" s="1">
        <f t="shared" ref="R23:R25" si="20">AV4</f>
        <v>1180</v>
      </c>
      <c r="S23" s="1">
        <f t="shared" ref="S23:S25" si="21">AY4</f>
        <v>1116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x14ac:dyDescent="0.25">
      <c r="C24" s="17" t="s">
        <v>218</v>
      </c>
      <c r="D24" s="1">
        <f t="shared" si="6"/>
        <v>0</v>
      </c>
      <c r="E24" s="1">
        <f t="shared" si="7"/>
        <v>6929.6799999999994</v>
      </c>
      <c r="F24" s="1">
        <f t="shared" si="8"/>
        <v>6163.38</v>
      </c>
      <c r="G24" s="1">
        <f t="shared" si="9"/>
        <v>8915.4</v>
      </c>
      <c r="H24" s="1">
        <f t="shared" si="10"/>
        <v>5464.98</v>
      </c>
      <c r="I24" s="8">
        <f t="shared" si="11"/>
        <v>5464.98</v>
      </c>
      <c r="J24" s="1">
        <f t="shared" si="12"/>
        <v>3343.41</v>
      </c>
      <c r="K24" s="1">
        <f t="shared" si="13"/>
        <v>3343.41</v>
      </c>
      <c r="L24" s="1">
        <f t="shared" si="14"/>
        <v>2800.8049999999998</v>
      </c>
      <c r="M24" s="1">
        <f t="shared" si="15"/>
        <v>2800.8049999999998</v>
      </c>
      <c r="N24" s="1">
        <f t="shared" si="16"/>
        <v>2660.4900000000002</v>
      </c>
      <c r="O24" s="1">
        <f t="shared" si="17"/>
        <v>2319.02</v>
      </c>
      <c r="P24" s="1">
        <f t="shared" si="18"/>
        <v>1956</v>
      </c>
      <c r="Q24" s="1">
        <f t="shared" si="19"/>
        <v>1712</v>
      </c>
      <c r="R24" s="1">
        <f t="shared" si="20"/>
        <v>1180</v>
      </c>
      <c r="S24" s="1">
        <f t="shared" si="21"/>
        <v>1116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x14ac:dyDescent="0.25">
      <c r="C25" s="17" t="s">
        <v>219</v>
      </c>
      <c r="D25" s="1">
        <f t="shared" si="6"/>
        <v>11440</v>
      </c>
      <c r="E25" s="1">
        <f t="shared" si="7"/>
        <v>7144</v>
      </c>
      <c r="F25" s="1">
        <f t="shared" si="8"/>
        <v>6354</v>
      </c>
      <c r="G25" s="1">
        <f t="shared" si="9"/>
        <v>9144</v>
      </c>
      <c r="H25" s="1">
        <f t="shared" si="10"/>
        <v>5634</v>
      </c>
      <c r="I25" s="8">
        <f t="shared" si="11"/>
        <v>5634</v>
      </c>
      <c r="J25" s="1">
        <f t="shared" si="12"/>
        <v>3442.4739999999997</v>
      </c>
      <c r="K25" s="1">
        <f t="shared" si="13"/>
        <v>3442.4739999999997</v>
      </c>
      <c r="L25" s="1">
        <f t="shared" si="14"/>
        <v>3295.95</v>
      </c>
      <c r="M25" s="1">
        <f t="shared" si="15"/>
        <v>3295.95</v>
      </c>
      <c r="N25" s="1">
        <f t="shared" si="16"/>
        <v>3157.0000000000005</v>
      </c>
      <c r="O25" s="1">
        <f t="shared" si="17"/>
        <v>2514.6</v>
      </c>
      <c r="P25" s="1">
        <f t="shared" si="18"/>
        <v>1956</v>
      </c>
      <c r="Q25" s="1">
        <f t="shared" si="19"/>
        <v>1712</v>
      </c>
      <c r="R25" s="1">
        <f t="shared" si="20"/>
        <v>1180</v>
      </c>
      <c r="S25" s="1">
        <f t="shared" si="21"/>
        <v>1116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x14ac:dyDescent="0.25">
      <c r="C26" s="15" t="s">
        <v>227</v>
      </c>
      <c r="D26" s="15"/>
      <c r="E26" s="15">
        <v>63</v>
      </c>
      <c r="F26" s="15">
        <v>56</v>
      </c>
      <c r="G26" s="15">
        <v>63</v>
      </c>
      <c r="H26" s="15">
        <v>51</v>
      </c>
      <c r="I26" s="15">
        <v>43</v>
      </c>
      <c r="J26" s="15">
        <v>33</v>
      </c>
      <c r="K26" s="15">
        <v>28</v>
      </c>
      <c r="L26" s="15">
        <v>20</v>
      </c>
      <c r="M26" s="15">
        <v>18</v>
      </c>
      <c r="N26" s="15">
        <v>16</v>
      </c>
      <c r="O26" s="15">
        <v>12</v>
      </c>
      <c r="P26" s="15">
        <v>10</v>
      </c>
      <c r="Q26" s="15">
        <v>10</v>
      </c>
      <c r="R26" s="15">
        <v>10</v>
      </c>
      <c r="S26" s="15">
        <v>10</v>
      </c>
      <c r="T26" s="15"/>
      <c r="U26" s="17"/>
      <c r="V26" s="37"/>
      <c r="W26" s="17"/>
      <c r="X26" s="17"/>
      <c r="Y26" s="17"/>
      <c r="Z26" s="17"/>
      <c r="AA26" s="17"/>
      <c r="AB26" s="17"/>
      <c r="AC26" s="17"/>
      <c r="AD26" s="17"/>
    </row>
    <row r="27" spans="1:30" hidden="1" x14ac:dyDescent="0.25">
      <c r="A27" s="15" t="s">
        <v>214</v>
      </c>
      <c r="C27" s="15" t="s">
        <v>228</v>
      </c>
      <c r="D27" s="1">
        <v>1350</v>
      </c>
      <c r="E27" s="1">
        <v>1350</v>
      </c>
      <c r="F27" s="1">
        <v>1350</v>
      </c>
      <c r="G27" s="1">
        <v>1350</v>
      </c>
      <c r="H27" s="1">
        <v>1350</v>
      </c>
      <c r="I27" s="1">
        <v>1350</v>
      </c>
      <c r="J27" s="1">
        <v>1200</v>
      </c>
      <c r="K27" s="1">
        <v>1200</v>
      </c>
      <c r="L27" s="1">
        <v>660</v>
      </c>
      <c r="M27" s="1">
        <v>660</v>
      </c>
      <c r="N27" s="1">
        <v>660</v>
      </c>
      <c r="O27" s="1">
        <v>660</v>
      </c>
      <c r="P27" s="1">
        <v>660</v>
      </c>
      <c r="Q27" s="1">
        <v>350</v>
      </c>
      <c r="R27" s="1">
        <v>350</v>
      </c>
      <c r="S27" s="1">
        <v>350</v>
      </c>
      <c r="T27" s="1"/>
      <c r="U27" s="17"/>
      <c r="V27" s="37"/>
      <c r="W27" s="17"/>
      <c r="X27" s="17"/>
      <c r="Y27" s="17"/>
      <c r="Z27" s="17"/>
      <c r="AA27" s="17"/>
      <c r="AB27" s="17"/>
      <c r="AC27" s="17"/>
      <c r="AD27" s="17"/>
    </row>
    <row r="28" spans="1:30" hidden="1" x14ac:dyDescent="0.25">
      <c r="C28" s="15" t="s">
        <v>229</v>
      </c>
      <c r="D28" s="1">
        <v>1200</v>
      </c>
      <c r="E28" s="1">
        <v>1200</v>
      </c>
      <c r="F28" s="1">
        <v>1200</v>
      </c>
      <c r="G28" s="1">
        <v>1200</v>
      </c>
      <c r="H28" s="1">
        <v>1200</v>
      </c>
      <c r="I28" s="1">
        <v>1200</v>
      </c>
      <c r="J28" s="1">
        <v>1050</v>
      </c>
      <c r="K28" s="1">
        <v>1050</v>
      </c>
      <c r="L28" s="1">
        <v>550</v>
      </c>
      <c r="M28" s="1">
        <v>550</v>
      </c>
      <c r="N28" s="1">
        <v>550</v>
      </c>
      <c r="O28" s="1">
        <v>550</v>
      </c>
      <c r="P28" s="1">
        <v>550</v>
      </c>
      <c r="Q28" s="1">
        <v>350</v>
      </c>
      <c r="R28" s="1">
        <v>350</v>
      </c>
      <c r="S28" s="1">
        <v>350</v>
      </c>
      <c r="T28" s="1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x14ac:dyDescent="0.25">
      <c r="A29" s="97" t="s">
        <v>214</v>
      </c>
      <c r="B29" s="97"/>
      <c r="C29" s="97" t="s">
        <v>228</v>
      </c>
      <c r="D29" s="32">
        <v>470</v>
      </c>
      <c r="E29" s="32">
        <v>470</v>
      </c>
      <c r="F29" s="32">
        <v>470</v>
      </c>
      <c r="G29" s="32">
        <v>470</v>
      </c>
      <c r="H29" s="32">
        <v>470</v>
      </c>
      <c r="I29" s="32">
        <v>470</v>
      </c>
      <c r="J29" s="32">
        <v>420</v>
      </c>
      <c r="K29" s="32">
        <v>420</v>
      </c>
      <c r="L29" s="32">
        <v>230</v>
      </c>
      <c r="M29" s="32">
        <v>230</v>
      </c>
      <c r="N29" s="32">
        <v>230</v>
      </c>
      <c r="O29" s="32">
        <v>230</v>
      </c>
      <c r="P29" s="32">
        <v>120</v>
      </c>
      <c r="Q29" s="32">
        <v>120</v>
      </c>
      <c r="R29" s="32">
        <v>120</v>
      </c>
      <c r="S29" s="32">
        <v>120</v>
      </c>
      <c r="U29" s="37">
        <v>350</v>
      </c>
      <c r="V29" s="37">
        <v>390</v>
      </c>
      <c r="W29" s="37">
        <v>670</v>
      </c>
      <c r="X29" s="37">
        <v>940</v>
      </c>
      <c r="Y29" s="37">
        <v>980</v>
      </c>
      <c r="Z29" s="37">
        <v>980</v>
      </c>
      <c r="AA29" s="37">
        <v>900</v>
      </c>
      <c r="AB29" s="37">
        <v>3500</v>
      </c>
      <c r="AC29" s="37">
        <v>2000</v>
      </c>
      <c r="AD29" s="37">
        <v>2000</v>
      </c>
    </row>
    <row r="30" spans="1:30" x14ac:dyDescent="0.25">
      <c r="A30" s="97"/>
      <c r="B30" s="97"/>
      <c r="C30" s="97" t="s">
        <v>229</v>
      </c>
      <c r="D30" s="32">
        <v>420</v>
      </c>
      <c r="E30" s="32">
        <v>420</v>
      </c>
      <c r="F30" s="32">
        <v>420</v>
      </c>
      <c r="G30" s="32">
        <v>420</v>
      </c>
      <c r="H30" s="32">
        <v>420</v>
      </c>
      <c r="I30" s="32">
        <v>420</v>
      </c>
      <c r="J30" s="32">
        <v>365</v>
      </c>
      <c r="K30" s="32">
        <v>365</v>
      </c>
      <c r="L30" s="32">
        <v>190</v>
      </c>
      <c r="M30" s="32">
        <v>190</v>
      </c>
      <c r="N30" s="32">
        <v>190</v>
      </c>
      <c r="O30" s="32">
        <v>190</v>
      </c>
      <c r="P30" s="32">
        <v>120</v>
      </c>
      <c r="Q30" s="32">
        <v>120</v>
      </c>
      <c r="R30" s="32">
        <v>120</v>
      </c>
      <c r="S30" s="32">
        <v>120</v>
      </c>
      <c r="T30" s="32"/>
      <c r="U30" s="37">
        <v>100</v>
      </c>
      <c r="V30" s="37">
        <v>160</v>
      </c>
      <c r="W30" s="37">
        <v>500</v>
      </c>
      <c r="X30" s="37">
        <v>710</v>
      </c>
      <c r="Y30" s="37">
        <v>740</v>
      </c>
      <c r="Z30" s="37">
        <v>740</v>
      </c>
      <c r="AA30" s="37">
        <v>800</v>
      </c>
      <c r="AB30" s="37">
        <v>3000</v>
      </c>
      <c r="AC30" s="37">
        <v>1500</v>
      </c>
      <c r="AD30" s="37">
        <v>1500</v>
      </c>
    </row>
    <row r="31" spans="1:30" x14ac:dyDescent="0.25">
      <c r="A31" s="15" t="s">
        <v>232</v>
      </c>
      <c r="C31" s="19" t="s">
        <v>233</v>
      </c>
      <c r="D31" s="1"/>
      <c r="E31" s="1">
        <v>200</v>
      </c>
      <c r="F31" s="1">
        <v>200</v>
      </c>
      <c r="G31" s="1">
        <v>700</v>
      </c>
      <c r="H31" s="1">
        <v>200</v>
      </c>
      <c r="I31" s="1">
        <v>200</v>
      </c>
      <c r="J31" s="1">
        <v>300</v>
      </c>
      <c r="K31" s="1">
        <v>300</v>
      </c>
      <c r="L31" s="1">
        <v>325</v>
      </c>
      <c r="M31" s="1">
        <v>325</v>
      </c>
      <c r="N31" s="1">
        <v>325</v>
      </c>
      <c r="O31" s="1">
        <v>500</v>
      </c>
      <c r="P31" s="1">
        <v>100</v>
      </c>
      <c r="Q31" s="1">
        <v>100</v>
      </c>
      <c r="R31" s="1"/>
      <c r="S31" s="1"/>
      <c r="T31" s="32"/>
    </row>
    <row r="32" spans="1:30" x14ac:dyDescent="0.25">
      <c r="C32" s="19" t="s">
        <v>234</v>
      </c>
      <c r="D32" s="1"/>
      <c r="E32" s="1">
        <v>200</v>
      </c>
      <c r="F32" s="1">
        <v>200</v>
      </c>
      <c r="G32" s="1">
        <v>700</v>
      </c>
      <c r="H32" s="1">
        <v>200</v>
      </c>
      <c r="I32" s="1">
        <v>200</v>
      </c>
      <c r="J32" s="1">
        <v>300</v>
      </c>
      <c r="K32" s="1">
        <v>300</v>
      </c>
      <c r="L32" s="1">
        <v>200</v>
      </c>
      <c r="M32" s="1">
        <v>200</v>
      </c>
      <c r="N32" s="1">
        <v>200</v>
      </c>
      <c r="O32" s="1">
        <v>250</v>
      </c>
      <c r="P32" s="1">
        <v>100</v>
      </c>
      <c r="Q32" s="1">
        <v>100</v>
      </c>
      <c r="R32" s="1"/>
      <c r="S32" s="1"/>
      <c r="U32" s="5" t="s">
        <v>358</v>
      </c>
      <c r="V32" s="13" t="s">
        <v>380</v>
      </c>
    </row>
    <row r="33" spans="1:22" x14ac:dyDescent="0.25">
      <c r="U33" s="5" t="s">
        <v>357</v>
      </c>
      <c r="V33" s="13" t="s">
        <v>379</v>
      </c>
    </row>
    <row r="34" spans="1:22" ht="30" x14ac:dyDescent="0.25">
      <c r="C34" s="230" t="s">
        <v>368</v>
      </c>
      <c r="D34">
        <f>'Changements de Situation'!L11</f>
        <v>0</v>
      </c>
      <c r="E34" s="1" t="e">
        <f ca="1">INDIRECT(D34) INDIRECT(D35)</f>
        <v>#REF!</v>
      </c>
      <c r="F34" s="55">
        <f>'Changements de Situation'!L9</f>
        <v>0</v>
      </c>
      <c r="G34" s="32" t="e">
        <f ca="1">E34*F34</f>
        <v>#REF!</v>
      </c>
      <c r="H34" s="225" t="s">
        <v>388</v>
      </c>
      <c r="I34" s="225"/>
      <c r="J34" s="225"/>
      <c r="K34" s="225"/>
      <c r="U34" s="5" t="s">
        <v>363</v>
      </c>
      <c r="V34" s="13" t="s">
        <v>375</v>
      </c>
    </row>
    <row r="35" spans="1:22" ht="30" x14ac:dyDescent="0.25">
      <c r="B35" s="15"/>
      <c r="C35" s="230"/>
      <c r="D35">
        <f>'Changements de Situation'!L12</f>
        <v>0</v>
      </c>
      <c r="H35" s="2">
        <f>'Changements de Situation'!D10</f>
        <v>0</v>
      </c>
      <c r="I35" t="e">
        <f ca="1">INDIRECT(H35) INDIRECT(D37)</f>
        <v>#REF!</v>
      </c>
      <c r="J35">
        <f>'Changements de Situation'!D23</f>
        <v>0</v>
      </c>
      <c r="K35" s="2" t="e">
        <f ca="1">INDIRECT(J35) INDIRECT(D37)</f>
        <v>#REF!</v>
      </c>
      <c r="U35" s="5" t="s">
        <v>359</v>
      </c>
      <c r="V35" s="13" t="s">
        <v>371</v>
      </c>
    </row>
    <row r="36" spans="1:22" ht="30" x14ac:dyDescent="0.25">
      <c r="A36" s="19"/>
      <c r="C36" s="230" t="s">
        <v>386</v>
      </c>
      <c r="D36">
        <f>'Changements de Situation'!D10</f>
        <v>0</v>
      </c>
      <c r="F36">
        <f>'Changements de Situation'!D23</f>
        <v>0</v>
      </c>
      <c r="H36" s="2">
        <f>'Changements de Situation'!D12</f>
        <v>0</v>
      </c>
      <c r="I36" t="e">
        <f>LOOKUP(H37,'Coef de Service ISS (2)'!A3:A273,'Coef de Service ISS (2)'!COEFFICIENT)</f>
        <v>#N/A</v>
      </c>
      <c r="J36">
        <f>'Changements de Situation'!D25</f>
        <v>0</v>
      </c>
      <c r="K36" s="2" t="e">
        <f>LOOKUP(J37,'Coef de Service ISS (2)'!A3:A273,'Coef de Service ISS (2)'!COEFFICIENT)</f>
        <v>#N/A</v>
      </c>
      <c r="U36" s="5" t="s">
        <v>360</v>
      </c>
      <c r="V36" s="13" t="s">
        <v>372</v>
      </c>
    </row>
    <row r="37" spans="1:22" ht="30" x14ac:dyDescent="0.25">
      <c r="A37" s="19"/>
      <c r="C37" s="230"/>
      <c r="D37" t="s">
        <v>230</v>
      </c>
      <c r="E37" s="33" t="e">
        <f ca="1">INDIRECT(D36) INDIRECT(D37)</f>
        <v>#REF!</v>
      </c>
      <c r="F37" s="33" t="e">
        <f ca="1">INDIRECT(F36) INDIRECT(D37)</f>
        <v>#REF!</v>
      </c>
      <c r="H37" s="2">
        <f>'Changements de Situation'!D13</f>
        <v>0</v>
      </c>
      <c r="J37">
        <f>'Changements de Situation'!D26</f>
        <v>0</v>
      </c>
      <c r="U37" s="5" t="s">
        <v>366</v>
      </c>
      <c r="V37" s="13" t="s">
        <v>377</v>
      </c>
    </row>
    <row r="38" spans="1:22" ht="30" x14ac:dyDescent="0.25">
      <c r="C38" s="230"/>
      <c r="D38" t="s">
        <v>25</v>
      </c>
      <c r="E38" s="2" t="e">
        <f>LOOKUP(D43,'Coef de Service ISS (2)'!A3:A273,'Coef de Service ISS (2)'!COEFFICIENT)</f>
        <v>#N/A</v>
      </c>
      <c r="U38" s="5" t="s">
        <v>365</v>
      </c>
      <c r="V38" s="13" t="s">
        <v>378</v>
      </c>
    </row>
    <row r="39" spans="1:22" ht="30" x14ac:dyDescent="0.25">
      <c r="D39" t="s">
        <v>338</v>
      </c>
      <c r="U39" s="5" t="s">
        <v>364</v>
      </c>
      <c r="V39" s="13" t="s">
        <v>376</v>
      </c>
    </row>
    <row r="40" spans="1:22" ht="30" x14ac:dyDescent="0.25">
      <c r="A40" s="19"/>
      <c r="B40" s="19">
        <f>'Simulation bascule RIFSEEP'!E13</f>
        <v>0</v>
      </c>
      <c r="C40" s="19" t="s">
        <v>339</v>
      </c>
      <c r="D40">
        <f>'Simulation bascule RIFSEEP'!E11</f>
        <v>0</v>
      </c>
      <c r="E40" s="1">
        <f ca="1">IF(B40=0,0,INDIRECT(B40) INDIRECT(D40))</f>
        <v>0</v>
      </c>
      <c r="F40" s="32">
        <f ca="1">5%*'Changements de Situation'!D71</f>
        <v>0</v>
      </c>
      <c r="G40" s="32">
        <f ca="1">E40-F40</f>
        <v>0</v>
      </c>
      <c r="U40" s="5" t="s">
        <v>361</v>
      </c>
      <c r="V40" s="13" t="s">
        <v>373</v>
      </c>
    </row>
    <row r="41" spans="1:22" ht="30" x14ac:dyDescent="0.25">
      <c r="A41" s="19"/>
      <c r="C41" s="19" t="s">
        <v>337</v>
      </c>
      <c r="D41" t="str">
        <f>IF(D40=C28,C32,C31)</f>
        <v>AC_IdF</v>
      </c>
      <c r="E41" s="1" t="e">
        <f ca="1">INDIRECT(D36) INDIRECT(D41)</f>
        <v>#REF!</v>
      </c>
      <c r="U41" s="5" t="s">
        <v>362</v>
      </c>
      <c r="V41" s="13" t="s">
        <v>374</v>
      </c>
    </row>
    <row r="42" spans="1:22" x14ac:dyDescent="0.25">
      <c r="D42" s="2">
        <f>'Changements de Situation'!D12</f>
        <v>0</v>
      </c>
    </row>
    <row r="43" spans="1:22" x14ac:dyDescent="0.25">
      <c r="D43" s="2">
        <f>'Changements de Situation'!D13</f>
        <v>0</v>
      </c>
    </row>
    <row r="44" spans="1:22" x14ac:dyDescent="0.25">
      <c r="D44" t="s">
        <v>231</v>
      </c>
    </row>
    <row r="45" spans="1:22" x14ac:dyDescent="0.25">
      <c r="A45" s="35"/>
      <c r="B45" s="35"/>
      <c r="C45" s="35"/>
    </row>
    <row r="46" spans="1:22" x14ac:dyDescent="0.25">
      <c r="A46" s="35"/>
      <c r="B46" s="35"/>
      <c r="C46" s="35"/>
      <c r="D46" s="1"/>
    </row>
    <row r="47" spans="1:22" x14ac:dyDescent="0.25">
      <c r="A47" s="35"/>
      <c r="B47" s="35"/>
      <c r="C47" s="35"/>
    </row>
    <row r="48" spans="1:22" ht="120" x14ac:dyDescent="0.25">
      <c r="D48" s="26" t="s">
        <v>26</v>
      </c>
      <c r="E48" s="26" t="s">
        <v>27</v>
      </c>
      <c r="F48" s="26" t="s">
        <v>137</v>
      </c>
      <c r="G48" s="26" t="s">
        <v>138</v>
      </c>
      <c r="H48" s="27" t="s">
        <v>210</v>
      </c>
      <c r="I48" s="26" t="s">
        <v>150</v>
      </c>
      <c r="J48" s="26" t="s">
        <v>211</v>
      </c>
      <c r="K48" s="26" t="s">
        <v>206</v>
      </c>
      <c r="L48" s="26" t="s">
        <v>207</v>
      </c>
      <c r="M48" s="27" t="s">
        <v>208</v>
      </c>
    </row>
  </sheetData>
  <sortState xmlns:xlrd2="http://schemas.microsoft.com/office/spreadsheetml/2017/richdata2" ref="U32:V41">
    <sortCondition ref="U32"/>
  </sortState>
  <mergeCells count="37">
    <mergeCell ref="C34:C35"/>
    <mergeCell ref="C36:C38"/>
    <mergeCell ref="AN3:AN6"/>
    <mergeCell ref="AQ3:AQ6"/>
    <mergeCell ref="AT3:AT6"/>
    <mergeCell ref="U20:AD20"/>
    <mergeCell ref="V3:V6"/>
    <mergeCell ref="Y3:Y6"/>
    <mergeCell ref="AB3:AB6"/>
    <mergeCell ref="AE3:AE6"/>
    <mergeCell ref="D3:D6"/>
    <mergeCell ref="G3:G6"/>
    <mergeCell ref="J3:J6"/>
    <mergeCell ref="M3:M6"/>
    <mergeCell ref="P3:P6"/>
    <mergeCell ref="S3:S6"/>
    <mergeCell ref="AW3:AW6"/>
    <mergeCell ref="A2:A6"/>
    <mergeCell ref="AH3:AH6"/>
    <mergeCell ref="AK3:AK6"/>
    <mergeCell ref="AE1:AG1"/>
    <mergeCell ref="AH1:AJ1"/>
    <mergeCell ref="AW1:AY1"/>
    <mergeCell ref="AT1:AV1"/>
    <mergeCell ref="AQ1:AS1"/>
    <mergeCell ref="AN1:AP1"/>
    <mergeCell ref="AK1:AM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H34:K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4"/>
  <sheetViews>
    <sheetView workbookViewId="0">
      <selection activeCell="F36" sqref="F36"/>
    </sheetView>
  </sheetViews>
  <sheetFormatPr baseColWidth="10" defaultRowHeight="15" x14ac:dyDescent="0.25"/>
  <cols>
    <col min="1" max="1" width="80.42578125" bestFit="1" customWidth="1"/>
    <col min="2" max="2" width="42.140625" bestFit="1" customWidth="1"/>
    <col min="5" max="5" width="32.5703125" bestFit="1" customWidth="1"/>
    <col min="6" max="7" width="11.85546875" bestFit="1" customWidth="1"/>
    <col min="8" max="8" width="17.28515625" bestFit="1" customWidth="1"/>
    <col min="9" max="9" width="11.85546875" bestFit="1" customWidth="1"/>
  </cols>
  <sheetData>
    <row r="1" spans="1:9" x14ac:dyDescent="0.25">
      <c r="A1">
        <v>2020</v>
      </c>
      <c r="C1" s="55"/>
    </row>
    <row r="2" spans="1:9" x14ac:dyDescent="0.25">
      <c r="A2" t="s">
        <v>369</v>
      </c>
      <c r="B2" s="32">
        <f ca="1">'Changements de Situation'!D71</f>
        <v>0</v>
      </c>
      <c r="C2" s="32"/>
    </row>
    <row r="3" spans="1:9" x14ac:dyDescent="0.25">
      <c r="A3" t="s">
        <v>368</v>
      </c>
      <c r="B3" s="32">
        <f>'Changements de Situation'!L13+'Changements de Situation'!L21+'Changements de Situation'!L30+'Changements de Situation'!L39+'Changements de Situation'!L48</f>
        <v>0</v>
      </c>
      <c r="E3" s="53"/>
      <c r="F3" s="53" t="s">
        <v>228</v>
      </c>
      <c r="G3" s="53" t="s">
        <v>229</v>
      </c>
      <c r="H3" t="s">
        <v>202</v>
      </c>
      <c r="I3" s="32">
        <f>'Simulation bascule RIFSEEP'!C12</f>
        <v>0</v>
      </c>
    </row>
    <row r="4" spans="1:9" x14ac:dyDescent="0.25">
      <c r="A4" t="s">
        <v>213</v>
      </c>
      <c r="B4" s="32">
        <f ca="1">B3+B2</f>
        <v>0</v>
      </c>
      <c r="E4" s="53" t="s">
        <v>18</v>
      </c>
      <c r="F4" s="58">
        <v>5755</v>
      </c>
      <c r="G4" s="58">
        <v>5245</v>
      </c>
    </row>
    <row r="5" spans="1:9" x14ac:dyDescent="0.25">
      <c r="A5" t="s">
        <v>351</v>
      </c>
      <c r="B5" s="32" t="e">
        <f ca="1">'Changement de situation'!T13</f>
        <v>#REF!</v>
      </c>
      <c r="E5" s="53" t="s">
        <v>221</v>
      </c>
      <c r="F5" s="58">
        <v>6455</v>
      </c>
      <c r="G5" s="58">
        <v>5755</v>
      </c>
      <c r="H5" t="s">
        <v>443</v>
      </c>
      <c r="I5" s="55">
        <f>'Simulation bascule RIFSEEP'!C10</f>
        <v>0</v>
      </c>
    </row>
    <row r="6" spans="1:9" x14ac:dyDescent="0.25">
      <c r="A6" t="s">
        <v>502</v>
      </c>
      <c r="B6" s="32">
        <f>'Changements de Situation'!L52+'Changements de Situation'!L53</f>
        <v>0</v>
      </c>
      <c r="E6" s="53" t="s">
        <v>222</v>
      </c>
      <c r="F6" s="58">
        <v>5755</v>
      </c>
      <c r="G6" s="58">
        <v>5245</v>
      </c>
    </row>
    <row r="7" spans="1:9" x14ac:dyDescent="0.25">
      <c r="A7" t="s">
        <v>503</v>
      </c>
      <c r="B7" s="32">
        <f ca="1">B4+B6</f>
        <v>0</v>
      </c>
      <c r="E7" s="53" t="s">
        <v>226</v>
      </c>
      <c r="F7" s="58">
        <v>6455</v>
      </c>
      <c r="G7" s="58">
        <v>5545</v>
      </c>
      <c r="H7" t="s">
        <v>419</v>
      </c>
      <c r="I7">
        <f>'Simulation bascule RIFSEEP'!C13</f>
        <v>0</v>
      </c>
    </row>
    <row r="8" spans="1:9" x14ac:dyDescent="0.25">
      <c r="E8" s="53" t="s">
        <v>224</v>
      </c>
      <c r="F8" s="58">
        <v>25000</v>
      </c>
      <c r="G8" s="58">
        <v>24200</v>
      </c>
    </row>
    <row r="9" spans="1:9" x14ac:dyDescent="0.25">
      <c r="E9" s="53" t="s">
        <v>204</v>
      </c>
      <c r="F9" s="58">
        <v>28140</v>
      </c>
      <c r="G9" s="58">
        <v>27800</v>
      </c>
      <c r="H9" t="s">
        <v>445</v>
      </c>
      <c r="I9" s="58">
        <f>IF(I7=F3,F21,G21)</f>
        <v>0</v>
      </c>
    </row>
    <row r="10" spans="1:9" x14ac:dyDescent="0.25">
      <c r="E10" s="78"/>
      <c r="F10" s="58"/>
      <c r="G10" s="58"/>
      <c r="I10" s="58"/>
    </row>
    <row r="11" spans="1:9" x14ac:dyDescent="0.25">
      <c r="E11" s="53" t="s">
        <v>10</v>
      </c>
      <c r="F11" s="58">
        <v>20700</v>
      </c>
      <c r="G11" s="58">
        <v>18250</v>
      </c>
      <c r="H11" t="s">
        <v>450</v>
      </c>
      <c r="I11" s="32">
        <f>I9*I5</f>
        <v>0</v>
      </c>
    </row>
    <row r="12" spans="1:9" x14ac:dyDescent="0.25">
      <c r="E12" s="53" t="s">
        <v>225</v>
      </c>
      <c r="F12" s="58">
        <v>20700</v>
      </c>
      <c r="G12" s="58">
        <v>18250</v>
      </c>
      <c r="H12" t="s">
        <v>452</v>
      </c>
      <c r="I12" s="32">
        <f ca="1">B33</f>
        <v>0</v>
      </c>
    </row>
    <row r="13" spans="1:9" x14ac:dyDescent="0.25">
      <c r="A13">
        <f>'Simulation bascule RIFSEEP'!C12</f>
        <v>0</v>
      </c>
      <c r="B13">
        <f>'Simulation bascule RIFSEEP'!C13</f>
        <v>0</v>
      </c>
      <c r="E13" s="53" t="s">
        <v>0</v>
      </c>
      <c r="F13" s="58">
        <v>13200</v>
      </c>
      <c r="G13" s="58">
        <v>11400</v>
      </c>
      <c r="H13" t="s">
        <v>456</v>
      </c>
      <c r="I13" s="1">
        <f ca="1">IF(I12&gt;I11,I12,I11)</f>
        <v>0</v>
      </c>
    </row>
    <row r="14" spans="1:9" x14ac:dyDescent="0.25">
      <c r="A14" t="s">
        <v>451</v>
      </c>
      <c r="B14" s="32" t="e">
        <f ca="1">INDIRECT(A13) INDIRECT(B13)</f>
        <v>#REF!</v>
      </c>
      <c r="E14" s="53" t="s">
        <v>418</v>
      </c>
      <c r="F14" s="58">
        <v>13200</v>
      </c>
      <c r="G14" s="58">
        <v>11400</v>
      </c>
    </row>
    <row r="15" spans="1:9" x14ac:dyDescent="0.25">
      <c r="A15" s="84">
        <v>2021</v>
      </c>
      <c r="C15" s="55"/>
      <c r="E15" s="53" t="s">
        <v>203</v>
      </c>
      <c r="F15" s="58">
        <v>28140</v>
      </c>
      <c r="G15" s="58">
        <v>27800</v>
      </c>
    </row>
    <row r="16" spans="1:9" x14ac:dyDescent="0.25">
      <c r="A16" t="s">
        <v>481</v>
      </c>
      <c r="B16" s="32">
        <f ca="1">'Changements de Situation'!H84</f>
        <v>0</v>
      </c>
      <c r="C16" s="32"/>
      <c r="E16" s="53" t="s">
        <v>14</v>
      </c>
      <c r="F16" s="58">
        <v>9440</v>
      </c>
      <c r="G16" s="58">
        <v>7740</v>
      </c>
    </row>
    <row r="17" spans="1:7" x14ac:dyDescent="0.25">
      <c r="A17" t="s">
        <v>485</v>
      </c>
      <c r="B17" s="32">
        <f>'Changements de Situation'!L51</f>
        <v>0</v>
      </c>
      <c r="E17" s="53" t="s">
        <v>220</v>
      </c>
      <c r="F17" s="58">
        <v>9700</v>
      </c>
      <c r="G17" s="58">
        <v>8500</v>
      </c>
    </row>
    <row r="18" spans="1:7" x14ac:dyDescent="0.25">
      <c r="A18" t="s">
        <v>480</v>
      </c>
      <c r="B18" s="32">
        <f ca="1">B16+B17</f>
        <v>0</v>
      </c>
      <c r="E18" s="53" t="s">
        <v>16</v>
      </c>
      <c r="F18" s="58">
        <v>7850</v>
      </c>
      <c r="G18" s="58">
        <v>6020</v>
      </c>
    </row>
    <row r="19" spans="1:7" x14ac:dyDescent="0.25">
      <c r="A19" t="s">
        <v>351</v>
      </c>
      <c r="B19" s="32" t="e">
        <f ca="1">'Changement de situation'!U29</f>
        <v>#REF!</v>
      </c>
      <c r="E19" s="53" t="s">
        <v>15</v>
      </c>
      <c r="F19" s="58">
        <v>8550</v>
      </c>
      <c r="G19" s="58">
        <v>6850</v>
      </c>
    </row>
    <row r="20" spans="1:7" x14ac:dyDescent="0.25">
      <c r="A20" t="s">
        <v>502</v>
      </c>
      <c r="B20" s="32">
        <f>'Changements de Situation'!L52+'Changements de Situation'!L53</f>
        <v>0</v>
      </c>
    </row>
    <row r="21" spans="1:7" x14ac:dyDescent="0.25">
      <c r="A21" t="s">
        <v>503</v>
      </c>
      <c r="B21" s="32">
        <f ca="1">B18+B20</f>
        <v>0</v>
      </c>
      <c r="E21" s="53" t="s">
        <v>444</v>
      </c>
      <c r="F21" s="1">
        <f>IF(I3=0,0,LOOKUP($I$3,$E$4:$E$19,F4:F19))</f>
        <v>0</v>
      </c>
      <c r="G21" s="1">
        <f>IF(I3=0,0,LOOKUP($I$3,$E$4:$E$19,G4:G19))</f>
        <v>0</v>
      </c>
    </row>
    <row r="22" spans="1:7" x14ac:dyDescent="0.25">
      <c r="E22" s="78"/>
      <c r="F22" s="1"/>
      <c r="G22" s="1"/>
    </row>
    <row r="27" spans="1:7" ht="15" customHeight="1" x14ac:dyDescent="0.25">
      <c r="A27" t="s">
        <v>495</v>
      </c>
      <c r="B27" s="77" t="str">
        <f>IF('Changements de Situation'!H21="","Non","Oui")</f>
        <v>Non</v>
      </c>
    </row>
    <row r="28" spans="1:7" ht="15" customHeight="1" x14ac:dyDescent="0.25">
      <c r="A28" t="s">
        <v>494</v>
      </c>
      <c r="B28" s="77" t="str">
        <f>IF('Changements de Situation'!D21="","Non","Oui")</f>
        <v>Non</v>
      </c>
    </row>
    <row r="30" spans="1:7" x14ac:dyDescent="0.25">
      <c r="A30" s="12" t="s">
        <v>450</v>
      </c>
      <c r="B30" s="12"/>
    </row>
    <row r="31" spans="1:7" x14ac:dyDescent="0.25">
      <c r="A31" t="s">
        <v>536</v>
      </c>
      <c r="B31" s="32">
        <f ca="1">IF(B27="Non",B2,B16)</f>
        <v>0</v>
      </c>
    </row>
    <row r="32" spans="1:7" x14ac:dyDescent="0.25">
      <c r="A32" t="s">
        <v>368</v>
      </c>
      <c r="B32" s="32">
        <f>B17</f>
        <v>0</v>
      </c>
    </row>
    <row r="33" spans="1:3" x14ac:dyDescent="0.25">
      <c r="A33" t="s">
        <v>213</v>
      </c>
      <c r="B33" s="32">
        <f ca="1">B31+B32</f>
        <v>0</v>
      </c>
    </row>
    <row r="34" spans="1:3" x14ac:dyDescent="0.25">
      <c r="A34" t="s">
        <v>456</v>
      </c>
      <c r="B34" s="32">
        <f ca="1">I13</f>
        <v>0</v>
      </c>
    </row>
    <row r="35" spans="1:3" x14ac:dyDescent="0.25">
      <c r="B35" s="32"/>
    </row>
    <row r="36" spans="1:3" x14ac:dyDescent="0.25">
      <c r="A36" s="64" t="s">
        <v>454</v>
      </c>
      <c r="B36" s="65">
        <f ca="1">B35+B34</f>
        <v>0</v>
      </c>
    </row>
    <row r="37" spans="1:3" x14ac:dyDescent="0.25">
      <c r="A37" s="64" t="s">
        <v>214</v>
      </c>
      <c r="B37" s="65">
        <f ca="1">'Base de données'!E40</f>
        <v>0</v>
      </c>
    </row>
    <row r="38" spans="1:3" x14ac:dyDescent="0.25">
      <c r="A38" s="64" t="s">
        <v>455</v>
      </c>
      <c r="B38" s="65">
        <f ca="1">B36+B37</f>
        <v>0</v>
      </c>
    </row>
    <row r="39" spans="1:3" x14ac:dyDescent="0.25">
      <c r="A39" s="64" t="s">
        <v>529</v>
      </c>
      <c r="B39" s="32">
        <f ca="1">IF(B27="Non",B38-B4,B38-B18)</f>
        <v>0</v>
      </c>
    </row>
    <row r="40" spans="1:3" x14ac:dyDescent="0.25">
      <c r="A40" s="64" t="s">
        <v>537</v>
      </c>
      <c r="B40" s="32" t="e">
        <f ca="1">B14</f>
        <v>#REF!</v>
      </c>
    </row>
    <row r="41" spans="1:3" x14ac:dyDescent="0.25">
      <c r="A41" s="64" t="s">
        <v>538</v>
      </c>
      <c r="B41" s="55">
        <f>'Simulation bascule RIFSEEP'!C10</f>
        <v>0</v>
      </c>
    </row>
    <row r="42" spans="1:3" x14ac:dyDescent="0.25">
      <c r="A42" s="64" t="s">
        <v>531</v>
      </c>
      <c r="B42" s="32" t="e">
        <f ca="1">B14*B41</f>
        <v>#REF!</v>
      </c>
    </row>
    <row r="43" spans="1:3" x14ac:dyDescent="0.25">
      <c r="A43" s="64" t="s">
        <v>530</v>
      </c>
      <c r="B43" s="1" t="e">
        <f ca="1">IF(B39&lt;B14,B14-B39,0)</f>
        <v>#REF!</v>
      </c>
      <c r="C43" s="32"/>
    </row>
    <row r="44" spans="1:3" ht="15" customHeight="1" x14ac:dyDescent="0.25">
      <c r="A44" s="64" t="s">
        <v>482</v>
      </c>
      <c r="B44" s="32" t="e">
        <f ca="1">B38+B43</f>
        <v>#REF!</v>
      </c>
    </row>
    <row r="45" spans="1:3" x14ac:dyDescent="0.25">
      <c r="A45" s="64" t="s">
        <v>483</v>
      </c>
      <c r="B45" s="32" t="e">
        <f ca="1">IF(B27="Non",B44-B4,B44-B18)</f>
        <v>#REF!</v>
      </c>
    </row>
    <row r="47" spans="1:3" x14ac:dyDescent="0.25">
      <c r="A47" s="64"/>
      <c r="B47" s="32"/>
    </row>
    <row r="48" spans="1:3" x14ac:dyDescent="0.25">
      <c r="A48" s="64" t="s">
        <v>351</v>
      </c>
      <c r="B48" s="1" t="e">
        <f ca="1">IF(B27="Oui",'Changement de situation'!U29,'Changement de situation'!T13)</f>
        <v>#REF!</v>
      </c>
    </row>
    <row r="51" spans="1:2" x14ac:dyDescent="0.25">
      <c r="A51" t="s">
        <v>475</v>
      </c>
      <c r="B51" s="32">
        <f>'Changements de Situation'!L13+'Changements de Situation'!L21+'Changements de Situation'!L30+'Changements de Situation'!L39+'Changements de Situation'!L48</f>
        <v>0</v>
      </c>
    </row>
    <row r="52" spans="1:2" x14ac:dyDescent="0.25">
      <c r="A52" t="s">
        <v>474</v>
      </c>
      <c r="B52" s="32">
        <f>'Changements de Situation'!L51</f>
        <v>0</v>
      </c>
    </row>
    <row r="54" spans="1:2" x14ac:dyDescent="0.25">
      <c r="A54" t="s">
        <v>504</v>
      </c>
    </row>
    <row r="55" spans="1:2" x14ac:dyDescent="0.25">
      <c r="A55" t="s">
        <v>500</v>
      </c>
    </row>
    <row r="56" spans="1:2" x14ac:dyDescent="0.25">
      <c r="A56" t="s">
        <v>501</v>
      </c>
    </row>
    <row r="58" spans="1:2" x14ac:dyDescent="0.25">
      <c r="A58" t="s">
        <v>496</v>
      </c>
    </row>
    <row r="59" spans="1:2" x14ac:dyDescent="0.25">
      <c r="A59" t="s">
        <v>492</v>
      </c>
    </row>
    <row r="60" spans="1:2" x14ac:dyDescent="0.25">
      <c r="A60" t="s">
        <v>493</v>
      </c>
    </row>
    <row r="61" spans="1:2" x14ac:dyDescent="0.25">
      <c r="A61" t="s">
        <v>525</v>
      </c>
      <c r="B61" s="234" t="str">
        <f>IF(B27="Non",A62,A61)</f>
        <v>(2) PSR 2021</v>
      </c>
    </row>
    <row r="62" spans="1:2" x14ac:dyDescent="0.25">
      <c r="A62" t="s">
        <v>526</v>
      </c>
      <c r="B62" s="234"/>
    </row>
    <row r="63" spans="1:2" x14ac:dyDescent="0.25">
      <c r="A63" t="s">
        <v>534</v>
      </c>
      <c r="B63" s="234" t="str">
        <f>IF(B27="Oui",A64,A63)</f>
        <v>(1) Dotation ISS 2020 (hors bonifications)</v>
      </c>
    </row>
    <row r="64" spans="1:2" x14ac:dyDescent="0.25">
      <c r="A64" t="s">
        <v>535</v>
      </c>
      <c r="B64" s="234"/>
    </row>
    <row r="66" spans="1:4" x14ac:dyDescent="0.25">
      <c r="A66" t="s">
        <v>505</v>
      </c>
      <c r="B66" s="32">
        <f>'Simulation bascule RIFSEEP'!C23</f>
        <v>0</v>
      </c>
    </row>
    <row r="67" spans="1:4" x14ac:dyDescent="0.25">
      <c r="A67" t="s">
        <v>506</v>
      </c>
      <c r="B67" s="32">
        <f>'Simulation bascule RIFSEEP'!C22</f>
        <v>0</v>
      </c>
    </row>
    <row r="68" spans="1:4" x14ac:dyDescent="0.25">
      <c r="A68" t="s">
        <v>507</v>
      </c>
      <c r="B68" s="32">
        <f>'Simulation bascule RIFSEEP'!C20</f>
        <v>0</v>
      </c>
    </row>
    <row r="69" spans="1:4" x14ac:dyDescent="0.25">
      <c r="A69" t="s">
        <v>511</v>
      </c>
      <c r="B69" s="1">
        <f>IF('Simulation bascule RIFSEEP'!C27="Oui",$B$66-B67,$B$66)</f>
        <v>0</v>
      </c>
      <c r="C69" s="80">
        <f>'Simulation bascule RIFSEEP'!C29</f>
        <v>0</v>
      </c>
      <c r="D69" s="80">
        <f>IF(C69="oui",1,0)</f>
        <v>0</v>
      </c>
    </row>
    <row r="70" spans="1:4" x14ac:dyDescent="0.25">
      <c r="A70" t="s">
        <v>512</v>
      </c>
      <c r="B70" s="1">
        <f>IF('Simulation bascule RIFSEEP'!C27="Oui",$B$66-B68,$B$66)</f>
        <v>0</v>
      </c>
      <c r="C70" s="80">
        <f>'Simulation bascule RIFSEEP'!C27</f>
        <v>0</v>
      </c>
      <c r="D70" s="80">
        <f>IF(C70="oui",2,0)</f>
        <v>0</v>
      </c>
    </row>
    <row r="71" spans="1:4" x14ac:dyDescent="0.25">
      <c r="A71" t="s">
        <v>505</v>
      </c>
      <c r="B71" s="1">
        <f>IF(D71=0,B66,IF(D71=1,B69,IF(D71=2,B70,B66-B67-B68)))</f>
        <v>0</v>
      </c>
      <c r="D71" s="80">
        <f>D69+D70</f>
        <v>0</v>
      </c>
    </row>
    <row r="72" spans="1:4" x14ac:dyDescent="0.25">
      <c r="A72" t="s">
        <v>513</v>
      </c>
      <c r="B72" s="32">
        <f>B71/12</f>
        <v>0</v>
      </c>
    </row>
    <row r="80" spans="1:4" x14ac:dyDescent="0.25">
      <c r="A80" t="s">
        <v>476</v>
      </c>
      <c r="B80" s="32">
        <f>'Changements de Situation'!L52*11/12</f>
        <v>0</v>
      </c>
    </row>
    <row r="81" spans="1:2" x14ac:dyDescent="0.25">
      <c r="A81" t="s">
        <v>477</v>
      </c>
      <c r="B81" s="32">
        <f>'Changements de Situation'!L53*11/12</f>
        <v>0</v>
      </c>
    </row>
    <row r="82" spans="1:2" x14ac:dyDescent="0.25">
      <c r="A82" t="s">
        <v>478</v>
      </c>
      <c r="B82" s="32">
        <f ca="1">B2*95%*11/12</f>
        <v>0</v>
      </c>
    </row>
    <row r="83" spans="1:2" x14ac:dyDescent="0.25">
      <c r="A83" t="s">
        <v>479</v>
      </c>
      <c r="B83" s="32">
        <f>B17*95%*11/12</f>
        <v>0</v>
      </c>
    </row>
    <row r="84" spans="1:2" x14ac:dyDescent="0.25">
      <c r="A84" t="s">
        <v>213</v>
      </c>
      <c r="B84" s="32">
        <f ca="1">SUM(B80:B83)</f>
        <v>0</v>
      </c>
    </row>
  </sheetData>
  <mergeCells count="2">
    <mergeCell ref="B61:B62"/>
    <mergeCell ref="B63:B6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52"/>
  <sheetViews>
    <sheetView topLeftCell="F1" workbookViewId="0">
      <selection activeCell="F36" sqref="F36"/>
    </sheetView>
  </sheetViews>
  <sheetFormatPr baseColWidth="10" defaultRowHeight="15" x14ac:dyDescent="0.25"/>
  <cols>
    <col min="1" max="1" width="37.28515625" bestFit="1" customWidth="1"/>
    <col min="2" max="2" width="12.5703125" customWidth="1"/>
    <col min="3" max="3" width="16.7109375" customWidth="1"/>
    <col min="4" max="4" width="14.28515625" customWidth="1"/>
    <col min="5" max="5" width="16.7109375" bestFit="1" customWidth="1"/>
    <col min="6" max="6" width="16.85546875" customWidth="1"/>
    <col min="7" max="7" width="20.7109375" customWidth="1"/>
    <col min="8" max="8" width="13.140625" bestFit="1" customWidth="1"/>
    <col min="9" max="9" width="11.85546875" bestFit="1" customWidth="1"/>
    <col min="10" max="10" width="11.85546875" customWidth="1"/>
    <col min="11" max="11" width="14.28515625" bestFit="1" customWidth="1"/>
    <col min="12" max="12" width="11.85546875" bestFit="1" customWidth="1"/>
    <col min="15" max="15" width="17.5703125" bestFit="1" customWidth="1"/>
    <col min="17" max="17" width="18.5703125" bestFit="1" customWidth="1"/>
    <col min="20" max="20" width="14.28515625" bestFit="1" customWidth="1"/>
    <col min="21" max="21" width="29.28515625" bestFit="1" customWidth="1"/>
    <col min="22" max="23" width="14.140625" bestFit="1" customWidth="1"/>
  </cols>
  <sheetData>
    <row r="1" spans="1:22" x14ac:dyDescent="0.25">
      <c r="A1" s="235" t="s">
        <v>461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</row>
    <row r="2" spans="1:22" x14ac:dyDescent="0.25">
      <c r="A2" t="s">
        <v>386</v>
      </c>
      <c r="B2" t="s">
        <v>422</v>
      </c>
      <c r="C2" t="s">
        <v>202</v>
      </c>
      <c r="E2" t="s">
        <v>428</v>
      </c>
      <c r="F2" t="s">
        <v>423</v>
      </c>
      <c r="G2" t="s">
        <v>437</v>
      </c>
      <c r="H2" s="235" t="s">
        <v>433</v>
      </c>
      <c r="I2" s="235"/>
      <c r="J2" s="71"/>
      <c r="K2" t="s">
        <v>434</v>
      </c>
      <c r="L2" t="s">
        <v>212</v>
      </c>
      <c r="N2" t="s">
        <v>230</v>
      </c>
      <c r="O2" t="s">
        <v>429</v>
      </c>
      <c r="P2" t="s">
        <v>25</v>
      </c>
      <c r="R2" t="s">
        <v>439</v>
      </c>
      <c r="S2" t="s">
        <v>440</v>
      </c>
      <c r="T2" t="s">
        <v>441</v>
      </c>
      <c r="U2" t="s">
        <v>498</v>
      </c>
      <c r="V2" s="70" t="s">
        <v>465</v>
      </c>
    </row>
    <row r="3" spans="1:22" x14ac:dyDescent="0.25">
      <c r="A3" t="s">
        <v>424</v>
      </c>
      <c r="B3" s="43">
        <v>43831</v>
      </c>
      <c r="C3">
        <f>'Changements de Situation'!D10</f>
        <v>0</v>
      </c>
      <c r="D3" t="e">
        <f>LOOKUP(C3,Promotions!$C$5:$C$18,Promotions!$D$5:$D$18)</f>
        <v>#N/A</v>
      </c>
      <c r="E3" s="55">
        <f>'Changements de Situation'!D11</f>
        <v>0</v>
      </c>
      <c r="F3">
        <f>'Changements de Situation'!D13</f>
        <v>0</v>
      </c>
      <c r="L3">
        <f>'Changements de Situation'!D14</f>
        <v>0</v>
      </c>
      <c r="N3" t="e">
        <f ca="1">INDIRECT(C3) INDIRECT($N$2)</f>
        <v>#REF!</v>
      </c>
      <c r="O3">
        <f>'Changements de Situation'!D16</f>
        <v>0</v>
      </c>
      <c r="P3" t="e">
        <f>LOOKUP(F3,'Coef de Service ISS (2)'!$A$3:$A$273,'Coef de Service ISS (2)'!COEFFICIENT)</f>
        <v>#N/A</v>
      </c>
      <c r="R3">
        <f>IF('Changements de Situation'!D21="",B4-B3,B5-B3)</f>
        <v>365</v>
      </c>
      <c r="S3" s="57">
        <f>R3/365</f>
        <v>1</v>
      </c>
      <c r="T3" s="1" t="e">
        <f ca="1">361.9*L3*(N3+O3)*P3*S3*E3</f>
        <v>#REF!</v>
      </c>
      <c r="U3" s="1" t="e">
        <f ca="1">361.9*L3*(N3)*P3*S3*E3</f>
        <v>#REF!</v>
      </c>
      <c r="V3" s="1" t="e">
        <f ca="1">L3*(N3+O3)*P3*361.9</f>
        <v>#REF!</v>
      </c>
    </row>
    <row r="4" spans="1:22" x14ac:dyDescent="0.25">
      <c r="B4" s="43">
        <v>44196</v>
      </c>
      <c r="E4" s="55"/>
      <c r="S4" s="57"/>
      <c r="T4" s="1"/>
      <c r="U4" s="1"/>
      <c r="V4" s="1"/>
    </row>
    <row r="5" spans="1:22" x14ac:dyDescent="0.25">
      <c r="A5" t="s">
        <v>425</v>
      </c>
      <c r="B5" s="43">
        <f>'Changements de Situation'!D21</f>
        <v>0</v>
      </c>
      <c r="C5">
        <f>'Changements de Situation'!D23</f>
        <v>0</v>
      </c>
      <c r="D5" t="e">
        <f>LOOKUP(C5,Promotions!$E$5:$E$16,Promotions!$F$5:$F$16)</f>
        <v>#N/A</v>
      </c>
      <c r="E5" s="55">
        <f>'Changements de Situation'!D24</f>
        <v>0</v>
      </c>
      <c r="F5">
        <f>'Changements de Situation'!D26</f>
        <v>0</v>
      </c>
      <c r="G5">
        <f>'Changements de Situation'!D20</f>
        <v>0</v>
      </c>
      <c r="H5" t="e">
        <f ca="1">IF(G5="Quotité temps de travail",L3,INDIRECT(D3) INDIRECT(D5))</f>
        <v>#N/A</v>
      </c>
      <c r="I5" t="e">
        <f ca="1">IF(H5="Inchangé",L3,IF(V3&gt;V5,'CMI corrigé suite promo 2020'!F4,H5))</f>
        <v>#N/A</v>
      </c>
      <c r="J5" t="e">
        <f ca="1">IF(V3&gt;V5,'CMI corrigé suite promo 2020'!F4,I5)</f>
        <v>#REF!</v>
      </c>
      <c r="K5">
        <f>'Changements de Situation'!E27</f>
        <v>0</v>
      </c>
      <c r="L5">
        <f>IF(G5="Mobilité",K5,IF(G5=0,0,I5))</f>
        <v>0</v>
      </c>
      <c r="N5">
        <f ca="1">IF(C5=0,0,INDIRECT(C5) INDIRECT($N$2))</f>
        <v>0</v>
      </c>
      <c r="O5">
        <f>'Changements de Situation'!D42</f>
        <v>0</v>
      </c>
      <c r="P5">
        <f>IF(C5=0,0,LOOKUP(F5,'Coef de Service ISS (2)'!$A$3:$A$273,'Coef de Service ISS (2)'!COEFFICIENT))</f>
        <v>0</v>
      </c>
      <c r="R5">
        <f>IF('Changements de Situation'!D34="",B6-B5,B7-B5)</f>
        <v>44196</v>
      </c>
      <c r="S5" s="57">
        <f>R5/365</f>
        <v>121.08493150684932</v>
      </c>
      <c r="T5" s="1">
        <f ca="1">361.9*L5*(N5+O5)*P5*S5*E5</f>
        <v>0</v>
      </c>
      <c r="U5" s="1">
        <f ca="1">361.9*L5*(N5)*P5*S5*E5</f>
        <v>0</v>
      </c>
      <c r="V5" s="1" t="e">
        <f ca="1">H5*(N5+O5)*P5*361.9</f>
        <v>#N/A</v>
      </c>
    </row>
    <row r="6" spans="1:22" x14ac:dyDescent="0.25">
      <c r="B6" s="43">
        <v>44196</v>
      </c>
      <c r="C6">
        <f>C5</f>
        <v>0</v>
      </c>
      <c r="D6" t="e">
        <f>LOOKUP(C6,Promotions!$C$5:$C$18,Promotions!$D$5:$D$18)</f>
        <v>#N/A</v>
      </c>
      <c r="U6" s="1"/>
    </row>
    <row r="7" spans="1:22" x14ac:dyDescent="0.25">
      <c r="A7" t="s">
        <v>426</v>
      </c>
      <c r="B7" s="43">
        <f>'Changements de Situation'!D34</f>
        <v>0</v>
      </c>
      <c r="C7">
        <f>'Changements de Situation'!D36</f>
        <v>0</v>
      </c>
      <c r="D7" t="e">
        <f>LOOKUP(C7,Promotions!$E$5:$E$16,Promotions!$F$5:$F$16)</f>
        <v>#N/A</v>
      </c>
      <c r="E7" s="55">
        <f>'Changements de Situation'!D37</f>
        <v>0</v>
      </c>
      <c r="F7">
        <f>'Changements de Situation'!D39</f>
        <v>0</v>
      </c>
      <c r="G7">
        <f>'Changements de Situation'!D33</f>
        <v>0</v>
      </c>
      <c r="H7" t="e">
        <f ca="1">IF(G7="Quotité temps de travail",L5,INDIRECT(D6) INDIRECT(D7))</f>
        <v>#N/A</v>
      </c>
      <c r="I7" t="e">
        <f ca="1">IF(H7="Inchangé",L5,H7)</f>
        <v>#N/A</v>
      </c>
      <c r="J7" t="e">
        <f ca="1">IF(V5&gt;V7,'CMI corrigé suite promo 2020'!F30,I7)</f>
        <v>#N/A</v>
      </c>
      <c r="K7">
        <f>'Changements de Situation'!E40</f>
        <v>0</v>
      </c>
      <c r="L7">
        <f>IF(G7="Mobilité",K7,IF(G7=0,0,I7))</f>
        <v>0</v>
      </c>
      <c r="N7">
        <f ca="1">IF(C7=0,0,INDIRECT(C7) INDIRECT($N$2))</f>
        <v>0</v>
      </c>
      <c r="O7">
        <f>'Changements de Situation'!D42</f>
        <v>0</v>
      </c>
      <c r="P7">
        <f>IF(C5=0,0,LOOKUP(F7,'Coef de Service ISS (2)'!$A$3:$A$273,'Coef de Service ISS (2)'!COEFFICIENT))</f>
        <v>0</v>
      </c>
      <c r="R7">
        <f>IF('Changements de Situation'!D47="",B8-B7,B9-B7)</f>
        <v>44196</v>
      </c>
      <c r="S7" s="57">
        <f>R7/365</f>
        <v>121.08493150684932</v>
      </c>
      <c r="T7" s="1">
        <f ca="1">361.9*L7*(N7+O7)*P7*S7*E7</f>
        <v>0</v>
      </c>
      <c r="U7" s="1">
        <f ca="1">361.9*L7*(N7)*P7*S7*E7</f>
        <v>0</v>
      </c>
      <c r="V7" s="1" t="e">
        <f ca="1">H7*N7*P7*361.9</f>
        <v>#N/A</v>
      </c>
    </row>
    <row r="8" spans="1:22" x14ac:dyDescent="0.25">
      <c r="B8" s="43">
        <v>44196</v>
      </c>
      <c r="C8">
        <f>C7</f>
        <v>0</v>
      </c>
      <c r="D8" t="e">
        <f>LOOKUP(C8,Promotions!$C$5:$C$18,Promotions!$D$5:$D$18)</f>
        <v>#N/A</v>
      </c>
      <c r="U8" s="1"/>
    </row>
    <row r="9" spans="1:22" x14ac:dyDescent="0.25">
      <c r="A9" t="s">
        <v>427</v>
      </c>
      <c r="B9" s="43">
        <f>'Changements de Situation'!D47</f>
        <v>0</v>
      </c>
      <c r="C9">
        <f>'Changements de Situation'!D49</f>
        <v>0</v>
      </c>
      <c r="D9" t="e">
        <f>LOOKUP(C9,Promotions!$E$5:$E$16,Promotions!$F$5:$F$16)</f>
        <v>#N/A</v>
      </c>
      <c r="E9" s="55">
        <f>'Changements de Situation'!D50</f>
        <v>0</v>
      </c>
      <c r="F9">
        <f>'Changements de Situation'!D52</f>
        <v>0</v>
      </c>
      <c r="G9">
        <f>'Changements de Situation'!D46</f>
        <v>0</v>
      </c>
      <c r="H9" t="e">
        <f ca="1">IF(G9="Quotité temps de travail",L7,INDIRECT(D8) INDIRECT(D9))</f>
        <v>#N/A</v>
      </c>
      <c r="I9" t="e">
        <f ca="1">IF(H9="Inchangé",L7,H9)</f>
        <v>#N/A</v>
      </c>
      <c r="J9" t="e">
        <f ca="1">IF(V7&gt;V9,'CMI corrigé suite promo 2020'!P4,I9)</f>
        <v>#N/A</v>
      </c>
      <c r="K9">
        <f>'Changements de Situation'!E53</f>
        <v>0</v>
      </c>
      <c r="L9">
        <f>IF(G9="Mobilité",K9,IF(G9=0,0,I9))</f>
        <v>0</v>
      </c>
      <c r="N9">
        <f ca="1">IF(C9=0,0,INDIRECT(C9) INDIRECT($N$2))</f>
        <v>0</v>
      </c>
      <c r="O9">
        <f>'Changements de Situation'!D55</f>
        <v>0</v>
      </c>
      <c r="P9">
        <f>IF(C5=0,0,LOOKUP(F9,'Coef de Service ISS (2)'!$A$3:$A$273,'Coef de Service ISS (2)'!COEFFICIENT))</f>
        <v>0</v>
      </c>
      <c r="R9">
        <f>IF('Changements de Situation'!D59="",B10-B9,B11-B9)</f>
        <v>44196</v>
      </c>
      <c r="S9" s="57">
        <f>R9/365</f>
        <v>121.08493150684932</v>
      </c>
      <c r="T9" s="1">
        <f ca="1">361.9*L9*(N9+O9)*P9*S9*E9</f>
        <v>0</v>
      </c>
      <c r="U9" s="1">
        <f ca="1">361.9*L9*(N9)*P9*S9*E9</f>
        <v>0</v>
      </c>
      <c r="V9" s="1" t="e">
        <f ca="1">H9*N9*P9*361.9</f>
        <v>#N/A</v>
      </c>
    </row>
    <row r="10" spans="1:22" x14ac:dyDescent="0.25">
      <c r="B10" s="43">
        <v>44196</v>
      </c>
      <c r="C10">
        <f>C9</f>
        <v>0</v>
      </c>
      <c r="D10" t="e">
        <f>LOOKUP(C10,Promotions!$C$5:$C$18,Promotions!$D$5:$D$18)</f>
        <v>#N/A</v>
      </c>
      <c r="U10" s="1"/>
    </row>
    <row r="11" spans="1:22" x14ac:dyDescent="0.25">
      <c r="A11" t="s">
        <v>436</v>
      </c>
      <c r="B11" s="43">
        <f>'Changements de Situation'!D60</f>
        <v>0</v>
      </c>
      <c r="C11">
        <f>'Changements de Situation'!D62</f>
        <v>0</v>
      </c>
      <c r="D11" t="e">
        <f>LOOKUP(C11,Promotions!$E$5:$E$16,Promotions!$F$5:$F$16)</f>
        <v>#N/A</v>
      </c>
      <c r="E11" s="55">
        <f>'Changements de Situation'!D63</f>
        <v>0</v>
      </c>
      <c r="F11">
        <f>'Changements de Situation'!D65</f>
        <v>0</v>
      </c>
      <c r="G11">
        <f>'Changements de Situation'!D59</f>
        <v>0</v>
      </c>
      <c r="H11" t="e">
        <f ca="1">IF(G11="Quotité temps de travail",L9,INDIRECT(D10) INDIRECT(D11))</f>
        <v>#N/A</v>
      </c>
      <c r="I11" t="e">
        <f ca="1">IF(H11="Inchangé",L9,H11)</f>
        <v>#N/A</v>
      </c>
      <c r="J11" t="e">
        <f ca="1">IF(V9&gt;V11,'CMI corrigé suite promo 2020'!P30,I11)</f>
        <v>#N/A</v>
      </c>
      <c r="K11">
        <f>'Changements de Situation'!E66</f>
        <v>0</v>
      </c>
      <c r="L11">
        <f>IF(G11="Mobilité",K11,IF(G11=0,0,I11))</f>
        <v>0</v>
      </c>
      <c r="N11">
        <f ca="1">IF(C11=0,0,INDIRECT(C11) INDIRECT($N$2))</f>
        <v>0</v>
      </c>
      <c r="O11">
        <f>'Changements de Situation'!D68</f>
        <v>0</v>
      </c>
      <c r="P11">
        <f>IF(C5=0,0,LOOKUP(F11,'Coef de Service ISS (2)'!$A$3:$A$273,'Coef de Service ISS (2)'!COEFFICIENT))</f>
        <v>0</v>
      </c>
      <c r="R11">
        <f>B12-B11</f>
        <v>44196</v>
      </c>
      <c r="S11" s="57">
        <f>R11/365</f>
        <v>121.08493150684932</v>
      </c>
      <c r="T11" s="1">
        <f ca="1">361.9*L11*(N11+O11)*P11*S11*E11</f>
        <v>0</v>
      </c>
      <c r="U11" s="1"/>
      <c r="V11" s="1" t="e">
        <f ca="1">H11*N11*P11*361.9</f>
        <v>#N/A</v>
      </c>
    </row>
    <row r="12" spans="1:22" x14ac:dyDescent="0.25">
      <c r="B12" s="43">
        <v>44196</v>
      </c>
      <c r="S12" t="s">
        <v>213</v>
      </c>
      <c r="T12" s="32" t="e">
        <f ca="1">SUM(T3:T11)</f>
        <v>#REF!</v>
      </c>
      <c r="U12" s="32" t="e">
        <f ca="1">SUM(U3:U11)</f>
        <v>#REF!</v>
      </c>
    </row>
    <row r="13" spans="1:22" x14ac:dyDescent="0.25">
      <c r="J13" t="e">
        <f ca="1">IF(V11&gt;V13,'CMI corrigé suite promo 2020'!F12,I13)</f>
        <v>#N/A</v>
      </c>
      <c r="S13" t="s">
        <v>499</v>
      </c>
      <c r="T13" s="32" t="e">
        <f ca="1">T12-U12</f>
        <v>#REF!</v>
      </c>
      <c r="U13" s="1"/>
    </row>
    <row r="14" spans="1:22" x14ac:dyDescent="0.25">
      <c r="U14" s="1"/>
    </row>
    <row r="15" spans="1:22" x14ac:dyDescent="0.25">
      <c r="B15" s="53" t="s">
        <v>431</v>
      </c>
      <c r="C15" s="53" t="s">
        <v>432</v>
      </c>
      <c r="D15" s="53" t="s">
        <v>435</v>
      </c>
      <c r="U15" s="1"/>
    </row>
    <row r="16" spans="1:22" x14ac:dyDescent="0.25">
      <c r="U16" s="1"/>
    </row>
    <row r="17" spans="1:23" x14ac:dyDescent="0.25">
      <c r="A17" s="235" t="s">
        <v>462</v>
      </c>
      <c r="B17" s="235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1"/>
    </row>
    <row r="18" spans="1:23" x14ac:dyDescent="0.25">
      <c r="A18" t="s">
        <v>386</v>
      </c>
      <c r="B18" t="s">
        <v>422</v>
      </c>
      <c r="C18" t="s">
        <v>202</v>
      </c>
      <c r="E18" t="s">
        <v>428</v>
      </c>
      <c r="F18" t="s">
        <v>423</v>
      </c>
      <c r="G18" t="s">
        <v>437</v>
      </c>
      <c r="H18" t="s">
        <v>516</v>
      </c>
      <c r="I18" s="12"/>
      <c r="J18" s="12" t="s">
        <v>433</v>
      </c>
      <c r="K18" s="12" t="s">
        <v>491</v>
      </c>
      <c r="L18" t="s">
        <v>434</v>
      </c>
      <c r="M18" t="s">
        <v>212</v>
      </c>
      <c r="N18" t="s">
        <v>230</v>
      </c>
      <c r="O18" t="s">
        <v>429</v>
      </c>
      <c r="P18" t="s">
        <v>463</v>
      </c>
      <c r="Q18" t="s">
        <v>25</v>
      </c>
      <c r="R18" t="s">
        <v>464</v>
      </c>
      <c r="S18" t="s">
        <v>439</v>
      </c>
      <c r="T18" t="s">
        <v>440</v>
      </c>
      <c r="U18" t="s">
        <v>441</v>
      </c>
      <c r="V18" s="1"/>
      <c r="W18" s="53" t="s">
        <v>465</v>
      </c>
    </row>
    <row r="19" spans="1:23" x14ac:dyDescent="0.25">
      <c r="A19" t="s">
        <v>460</v>
      </c>
      <c r="B19" s="43">
        <v>44197</v>
      </c>
      <c r="C19">
        <f>'Changements de Situation'!H10</f>
        <v>0</v>
      </c>
      <c r="D19" t="e">
        <f>LOOKUP(C19,Promotions!$C$5:$C$18,Promotions!$D$5:$D$18)</f>
        <v>#N/A</v>
      </c>
      <c r="E19" s="55">
        <f>'Changements de Situation'!H11</f>
        <v>0</v>
      </c>
      <c r="F19">
        <f>'Changements de Situation'!H13</f>
        <v>0</v>
      </c>
      <c r="M19">
        <f>'Changements de Situation'!H14</f>
        <v>0</v>
      </c>
      <c r="N19" t="e">
        <f ca="1">INDIRECT(C19) INDIRECT($N$2)</f>
        <v>#REF!</v>
      </c>
      <c r="O19">
        <f>'Changements de Situation'!H16</f>
        <v>0</v>
      </c>
      <c r="Q19" t="e">
        <f>LOOKUP(F19,'Coef de Service ISS (2)'!$A$3:$A$273,'Coef de Service ISS (2)'!COEFFICIENT)</f>
        <v>#N/A</v>
      </c>
      <c r="S19">
        <f>IF('Changements de Situation'!H21="",B20-B19,B21-B19)</f>
        <v>364</v>
      </c>
      <c r="T19" s="57">
        <f>S19/365</f>
        <v>0.99726027397260275</v>
      </c>
      <c r="U19" s="1" t="e">
        <f ca="1">361.9*M19*(N19+O19)*Q19*T19*E19</f>
        <v>#REF!</v>
      </c>
      <c r="V19" s="1" t="e">
        <f ca="1">361.9*M19*(N19)*Q19*T19*E19</f>
        <v>#REF!</v>
      </c>
      <c r="W19" s="1" t="e">
        <f ca="1">M19*(N19+O19)*Q19*361.9</f>
        <v>#REF!</v>
      </c>
    </row>
    <row r="20" spans="1:23" x14ac:dyDescent="0.25">
      <c r="B20" s="43">
        <v>44561</v>
      </c>
      <c r="D20" t="e">
        <f>D19</f>
        <v>#N/A</v>
      </c>
      <c r="E20" s="55"/>
      <c r="T20" s="57"/>
      <c r="U20" s="1"/>
      <c r="V20" s="1"/>
      <c r="W20" s="1"/>
    </row>
    <row r="21" spans="1:23" x14ac:dyDescent="0.25">
      <c r="A21" t="s">
        <v>425</v>
      </c>
      <c r="B21" s="43">
        <f>'Changements de Situation'!H21</f>
        <v>0</v>
      </c>
      <c r="C21">
        <f>'Changements de Situation'!H23</f>
        <v>0</v>
      </c>
      <c r="D21" t="e">
        <f>LOOKUP(C21,Promotions!$E$5:$E$16,Promotions!$F$5:$F$16)</f>
        <v>#N/A</v>
      </c>
      <c r="E21" s="55">
        <f>'Changements de Situation'!H24</f>
        <v>0</v>
      </c>
      <c r="F21">
        <f>'Changements de Situation'!H26</f>
        <v>0</v>
      </c>
      <c r="G21">
        <f>'Changements de Situation'!H20</f>
        <v>0</v>
      </c>
      <c r="H21" t="e">
        <f ca="1">IF(OR(G21='Base de données'!$L$11,G21='Base de données'!$N$11),M19,IF(INDIRECT(D20) INDIRECT(D21)="Inchangé",I19,INDIRECT(D20) INDIRECT(D21)))</f>
        <v>#N/A</v>
      </c>
      <c r="I21">
        <f>M19</f>
        <v>0</v>
      </c>
      <c r="J21">
        <v>1</v>
      </c>
      <c r="K21" s="44" t="e">
        <f ca="1">IF(W19&gt;W21,'CMI corrigé suite promo 2021'!F4,J21)</f>
        <v>#REF!</v>
      </c>
      <c r="L21">
        <f>I21</f>
        <v>0</v>
      </c>
      <c r="M21">
        <f>IF(G21="Promotion / changement de Chevron",J21,L21)</f>
        <v>0</v>
      </c>
      <c r="N21" t="e">
        <f ca="1">INDIRECT(C21) INDIRECT($N$2)</f>
        <v>#REF!</v>
      </c>
      <c r="O21">
        <f ca="1">'Changements de Situation'!D57</f>
        <v>0</v>
      </c>
      <c r="P21" t="e">
        <f>Q19</f>
        <v>#N/A</v>
      </c>
      <c r="Q21" t="e">
        <f>LOOKUP(F21,'Coef de Service ISS (2)'!$A$3:$A$273,'Coef de Service ISS (2)'!COEFFICIENT)</f>
        <v>#N/A</v>
      </c>
      <c r="R21" t="e">
        <f>IF(P21&lt;Q21,Q21,P21)</f>
        <v>#N/A</v>
      </c>
      <c r="S21">
        <f>IF('Changements de Situation'!H37="",B22-B21,B23-B21)</f>
        <v>44561</v>
      </c>
      <c r="T21" s="57">
        <f>S21/365</f>
        <v>122.08493150684932</v>
      </c>
      <c r="U21" s="1">
        <f>IF(G21=0,0,361.9*M21*(N21+O21)*Q21*T21*E21)</f>
        <v>0</v>
      </c>
      <c r="V21" s="1">
        <f>IF(G21=0,0,361.9*M21*(N21)*Q21*T21*E21)</f>
        <v>0</v>
      </c>
      <c r="W21" s="1" t="e">
        <f ca="1">J21*(N21+O21)*Q21*361.9</f>
        <v>#REF!</v>
      </c>
    </row>
    <row r="22" spans="1:23" x14ac:dyDescent="0.25">
      <c r="B22" s="43">
        <v>44561</v>
      </c>
      <c r="C22">
        <f>C21</f>
        <v>0</v>
      </c>
      <c r="D22" t="e">
        <f>LOOKUP(C22,Promotions!$C$5:$C$18,Promotions!$D$5:$D$18)</f>
        <v>#N/A</v>
      </c>
      <c r="V22" s="1"/>
    </row>
    <row r="23" spans="1:23" x14ac:dyDescent="0.25">
      <c r="A23" t="s">
        <v>426</v>
      </c>
      <c r="B23" s="43">
        <f>'Changements de Situation'!H37</f>
        <v>0</v>
      </c>
      <c r="C23">
        <f>'Changements de Situation'!H39</f>
        <v>0</v>
      </c>
      <c r="D23" t="e">
        <f>LOOKUP(C23,Promotions!$E$5:$E$16,Promotions!$F$5:$F$16)</f>
        <v>#N/A</v>
      </c>
      <c r="E23" s="55">
        <f>'Changements de Situation'!H40</f>
        <v>0</v>
      </c>
      <c r="F23">
        <f>'Changements de Situation'!H42</f>
        <v>0</v>
      </c>
      <c r="G23">
        <f>'Changements de Situation'!H36</f>
        <v>0</v>
      </c>
      <c r="H23" t="e">
        <f ca="1">IF(OR(G23='Base de données'!$L$11,G23='Base de données'!$N$11),M21,IF(INDIRECT(D22) INDIRECT(D23)="Inchangé",I21,INDIRECT(D22) INDIRECT(D23)))</f>
        <v>#N/A</v>
      </c>
      <c r="I23">
        <f>M21</f>
        <v>0</v>
      </c>
      <c r="J23">
        <v>1</v>
      </c>
      <c r="K23" s="44" t="e">
        <f ca="1">IF(W21&gt;W23,'CMI corrigé suite promo 2021'!F6,J23)</f>
        <v>#REF!</v>
      </c>
      <c r="L23">
        <f>I23</f>
        <v>0</v>
      </c>
      <c r="M23">
        <f>IF(G23="Promotion / changement de Chevron",J23,L23)</f>
        <v>0</v>
      </c>
      <c r="N23" t="e">
        <f ca="1">INDIRECT(C23) INDIRECT($N$2)</f>
        <v>#REF!</v>
      </c>
      <c r="O23">
        <f>'Changements de Situation'!D59</f>
        <v>0</v>
      </c>
      <c r="P23" t="e">
        <f>Q21</f>
        <v>#N/A</v>
      </c>
      <c r="Q23" t="e">
        <f>LOOKUP(F23,'Coef de Service ISS (2)'!$A$3:$A$273,'Coef de Service ISS (2)'!COEFFICIENT)</f>
        <v>#N/A</v>
      </c>
      <c r="R23" t="e">
        <f>IF(P23&lt;Q23,Q23,P23)</f>
        <v>#N/A</v>
      </c>
      <c r="S23">
        <f>IF('Changements de Situation'!H53="",B24-B23,B25-B23)</f>
        <v>44561</v>
      </c>
      <c r="T23" s="57">
        <f>S23/365</f>
        <v>122.08493150684932</v>
      </c>
      <c r="U23" s="1">
        <f>IF(G23=0,0,361.9*M23*(N23+O23)*Q23*T23*E23)</f>
        <v>0</v>
      </c>
      <c r="V23" s="1">
        <f>IF(G23=0,0,361.9*M23*(N23)*Q23*T23*E23)</f>
        <v>0</v>
      </c>
      <c r="W23" s="1" t="e">
        <f ca="1">J23*(N23+O23)*Q23*361.9</f>
        <v>#REF!</v>
      </c>
    </row>
    <row r="24" spans="1:23" x14ac:dyDescent="0.25">
      <c r="B24" s="43">
        <v>44561</v>
      </c>
      <c r="C24">
        <f>C23</f>
        <v>0</v>
      </c>
      <c r="D24" t="e">
        <f>LOOKUP(C24,Promotions!$C$5:$C$18,Promotions!$D$5:$D$18)</f>
        <v>#N/A</v>
      </c>
      <c r="V24" s="1"/>
    </row>
    <row r="25" spans="1:23" x14ac:dyDescent="0.25">
      <c r="A25" t="s">
        <v>427</v>
      </c>
      <c r="B25" s="43">
        <f>'Changements de Situation'!H53</f>
        <v>0</v>
      </c>
      <c r="C25">
        <f>'Changements de Situation'!H55</f>
        <v>0</v>
      </c>
      <c r="D25" t="e">
        <f>LOOKUP(C25,Promotions!$E$5:$E$16,Promotions!$F$5:$F$16)</f>
        <v>#N/A</v>
      </c>
      <c r="E25" s="55">
        <f>'Changements de Situation'!H56</f>
        <v>0</v>
      </c>
      <c r="F25">
        <f>'Changements de Situation'!H58</f>
        <v>0</v>
      </c>
      <c r="G25">
        <f>'Changements de Situation'!H52</f>
        <v>0</v>
      </c>
      <c r="H25" t="e">
        <f ca="1">IF(OR(G25='Base de données'!$L$11,G25='Base de données'!$N$11),M23,IF(INDIRECT(D24) INDIRECT(D25)="Inchangé",I23,INDIRECT(D24) INDIRECT(D25)))</f>
        <v>#N/A</v>
      </c>
      <c r="I25">
        <f>M23</f>
        <v>0</v>
      </c>
      <c r="J25">
        <v>1</v>
      </c>
      <c r="K25" s="44" t="e">
        <f ca="1">IF(W23&gt;W25,'CMI corrigé suite promo 2021'!F8,J25)</f>
        <v>#REF!</v>
      </c>
      <c r="L25">
        <f>I25</f>
        <v>0</v>
      </c>
      <c r="M25">
        <f>IF(G25="Promotion / changement de Chevron",J25,L25)</f>
        <v>0</v>
      </c>
      <c r="N25" t="e">
        <f ca="1">INDIRECT(C25) INDIRECT($N$2)</f>
        <v>#REF!</v>
      </c>
      <c r="O25">
        <f>'Changements de Situation'!H62</f>
        <v>0</v>
      </c>
      <c r="P25" t="e">
        <f>Q23</f>
        <v>#N/A</v>
      </c>
      <c r="Q25" t="e">
        <f>LOOKUP(F25,'Coef de Service ISS (2)'!$A$3:$A$273,'Coef de Service ISS (2)'!COEFFICIENT)</f>
        <v>#N/A</v>
      </c>
      <c r="R25" t="e">
        <f>IF(P25&lt;Q25,Q25,P25)</f>
        <v>#N/A</v>
      </c>
      <c r="S25">
        <f>IF('Changements de Situation'!H69="",B26-B25,B27-B25)</f>
        <v>44561</v>
      </c>
      <c r="T25" s="57">
        <f>S25/365</f>
        <v>122.08493150684932</v>
      </c>
      <c r="U25" s="1">
        <f>IF(G25=0,0,361.9*M25*(N25+O25)*Q25*T25*E25)</f>
        <v>0</v>
      </c>
      <c r="V25" s="1">
        <f>IF(G25=0,0,361.9*M25*(N25)*Q25*T25*E25)</f>
        <v>0</v>
      </c>
      <c r="W25" s="1" t="e">
        <f ca="1">J25*(N25+O25)*Q25*361.9</f>
        <v>#REF!</v>
      </c>
    </row>
    <row r="26" spans="1:23" x14ac:dyDescent="0.25">
      <c r="B26" s="43">
        <v>44561</v>
      </c>
      <c r="C26">
        <f>C25</f>
        <v>0</v>
      </c>
      <c r="D26" t="e">
        <f>LOOKUP(C26,Promotions!$C$5:$C$18,Promotions!$D$5:$D$18)</f>
        <v>#N/A</v>
      </c>
      <c r="V26" s="1"/>
    </row>
    <row r="27" spans="1:23" x14ac:dyDescent="0.25">
      <c r="A27" t="s">
        <v>436</v>
      </c>
      <c r="B27" s="43">
        <f>'Changements de Situation'!H69</f>
        <v>0</v>
      </c>
      <c r="C27">
        <f>'Changements de Situation'!H71</f>
        <v>0</v>
      </c>
      <c r="D27" t="e">
        <f>LOOKUP(C27,Promotions!$E$5:$E$16,Promotions!$F$5:$F$16)</f>
        <v>#N/A</v>
      </c>
      <c r="E27" s="55">
        <f>'Changements de Situation'!H72</f>
        <v>0</v>
      </c>
      <c r="F27">
        <f>'Changements de Situation'!H74</f>
        <v>0</v>
      </c>
      <c r="G27">
        <f>'Changements de Situation'!H68</f>
        <v>0</v>
      </c>
      <c r="H27" t="e">
        <f ca="1">IF(OR(G27='Base de données'!$L$11,G27='Base de données'!$N$11),M25,IF(INDIRECT(D26) INDIRECT(D27)="Inchangé",I25,INDIRECT(D26) INDIRECT(D27)))</f>
        <v>#N/A</v>
      </c>
      <c r="I27">
        <f>M25</f>
        <v>0</v>
      </c>
      <c r="J27">
        <v>1</v>
      </c>
      <c r="K27" s="44" t="e">
        <f ca="1">IF(W25&gt;W27,'CMI corrigé suite promo 2021'!F10,J27)</f>
        <v>#REF!</v>
      </c>
      <c r="L27">
        <f>I27</f>
        <v>0</v>
      </c>
      <c r="M27">
        <f>IF(G27="Promotion / changement de Chevron",J27,L27)</f>
        <v>0</v>
      </c>
      <c r="N27" t="e">
        <f ca="1">INDIRECT(C27) INDIRECT($N$2)</f>
        <v>#REF!</v>
      </c>
      <c r="O27">
        <f>'Changements de Situation'!H78</f>
        <v>0</v>
      </c>
      <c r="P27" t="e">
        <f>Q25</f>
        <v>#N/A</v>
      </c>
      <c r="Q27" t="e">
        <f>LOOKUP(F27,'Coef de Service ISS (2)'!$A$3:$A$273,'Coef de Service ISS (2)'!COEFFICIENT)</f>
        <v>#N/A</v>
      </c>
      <c r="R27" t="e">
        <f>IF(P27&lt;Q27,Q27,P27)</f>
        <v>#N/A</v>
      </c>
      <c r="S27">
        <f>B28-B27</f>
        <v>44561</v>
      </c>
      <c r="T27" s="57">
        <f>S27/365</f>
        <v>122.08493150684932</v>
      </c>
      <c r="U27" s="1">
        <f>IF(G27=0,0,361.9*M27*(N27+O27)*Q27*T27*E27)</f>
        <v>0</v>
      </c>
      <c r="V27" s="1">
        <f>IF(G27=0,0,361.9*M27*(N27)*Q27*T27*E27)</f>
        <v>0</v>
      </c>
      <c r="W27" s="1" t="e">
        <f ca="1">J27*(N27+O27)*Q27*361.9</f>
        <v>#REF!</v>
      </c>
    </row>
    <row r="28" spans="1:23" x14ac:dyDescent="0.25">
      <c r="B28" s="43">
        <v>44561</v>
      </c>
      <c r="U28" s="32" t="e">
        <f ca="1">SUM(U19:U27)</f>
        <v>#REF!</v>
      </c>
      <c r="V28" s="32" t="e">
        <f ca="1">SUM(V19:V27)</f>
        <v>#REF!</v>
      </c>
    </row>
    <row r="29" spans="1:23" x14ac:dyDescent="0.25">
      <c r="C29" t="s">
        <v>202</v>
      </c>
      <c r="D29" t="s">
        <v>470</v>
      </c>
      <c r="E29" t="s">
        <v>471</v>
      </c>
      <c r="F29" t="s">
        <v>428</v>
      </c>
      <c r="H29" t="s">
        <v>468</v>
      </c>
      <c r="I29" t="s">
        <v>472</v>
      </c>
      <c r="J29" t="s">
        <v>473</v>
      </c>
      <c r="M29" t="s">
        <v>469</v>
      </c>
      <c r="T29" t="s">
        <v>499</v>
      </c>
      <c r="U29" s="32" t="e">
        <f ca="1">U28-V28</f>
        <v>#REF!</v>
      </c>
    </row>
    <row r="30" spans="1:23" x14ac:dyDescent="0.25">
      <c r="A30" t="s">
        <v>460</v>
      </c>
      <c r="B30" s="43">
        <f>B19</f>
        <v>44197</v>
      </c>
      <c r="C30">
        <f>'Changements de Situation'!L11</f>
        <v>0</v>
      </c>
      <c r="D30">
        <f>'Changements de Situation'!L12</f>
        <v>0</v>
      </c>
      <c r="F30" s="55">
        <f>'Changements de Situation'!L9</f>
        <v>0</v>
      </c>
      <c r="G30">
        <f>IF(B32&lt;&gt;0/1/1900,B32-B30,B31-B30+1)</f>
        <v>365</v>
      </c>
      <c r="H30" s="55">
        <f>G30/365</f>
        <v>1</v>
      </c>
      <c r="I30" s="1" t="e">
        <f ca="1">INDIRECT($C30) INDIRECT(D30)</f>
        <v>#REF!</v>
      </c>
      <c r="K30" s="1" t="e">
        <f t="shared" ref="K30:K34" ca="1" si="0">IF(I30&gt;J30,I30,J30)</f>
        <v>#REF!</v>
      </c>
      <c r="L30" s="32" t="e">
        <f ca="1">F30*H30*K30</f>
        <v>#REF!</v>
      </c>
      <c r="M30" s="1" t="e">
        <f ca="1">F30*H30*K30</f>
        <v>#REF!</v>
      </c>
    </row>
    <row r="31" spans="1:23" x14ac:dyDescent="0.25">
      <c r="B31" s="43">
        <f t="shared" ref="B31:B38" si="1">B20</f>
        <v>44561</v>
      </c>
      <c r="F31" s="55"/>
      <c r="H31" s="55"/>
      <c r="I31" s="1"/>
      <c r="K31" s="1"/>
      <c r="L31" s="32"/>
      <c r="M31" s="1"/>
    </row>
    <row r="32" spans="1:23" x14ac:dyDescent="0.25">
      <c r="A32" t="s">
        <v>425</v>
      </c>
      <c r="B32" s="43">
        <f t="shared" si="1"/>
        <v>0</v>
      </c>
      <c r="C32">
        <f>'Changements de Situation'!L19</f>
        <v>0</v>
      </c>
      <c r="D32">
        <f>D30</f>
        <v>0</v>
      </c>
      <c r="E32">
        <f>'Changements de Situation'!L20</f>
        <v>0</v>
      </c>
      <c r="F32" s="55">
        <f>'Changements de Situation'!L17</f>
        <v>0</v>
      </c>
      <c r="G32">
        <f>IF(B34&lt;&gt;0/1/1900,B34-B32,B33-B32+1)</f>
        <v>44562</v>
      </c>
      <c r="H32" s="55">
        <f>G32/365</f>
        <v>122.08767123287672</v>
      </c>
      <c r="I32" s="1" t="e">
        <f ca="1">INDIRECT($C32) INDIRECT(D32)</f>
        <v>#REF!</v>
      </c>
      <c r="J32" s="1" t="e">
        <f ca="1">INDIRECT($C32) INDIRECT(E32)</f>
        <v>#REF!</v>
      </c>
      <c r="K32" s="1" t="e">
        <f t="shared" ca="1" si="0"/>
        <v>#REF!</v>
      </c>
      <c r="L32" s="32" t="e">
        <f ca="1">F32*H32*J32</f>
        <v>#REF!</v>
      </c>
      <c r="M32" s="1" t="e">
        <f ca="1">F32*H32*K32</f>
        <v>#REF!</v>
      </c>
    </row>
    <row r="33" spans="1:13" x14ac:dyDescent="0.25">
      <c r="B33" s="43">
        <f t="shared" si="1"/>
        <v>44561</v>
      </c>
      <c r="F33" s="55"/>
      <c r="H33" s="55"/>
      <c r="I33" s="1"/>
      <c r="J33" s="1"/>
      <c r="K33" s="1"/>
      <c r="L33" s="32"/>
      <c r="M33" s="1"/>
    </row>
    <row r="34" spans="1:13" x14ac:dyDescent="0.25">
      <c r="A34" t="s">
        <v>426</v>
      </c>
      <c r="B34" s="43">
        <f t="shared" si="1"/>
        <v>0</v>
      </c>
      <c r="C34">
        <f>'Changements de Situation'!L28</f>
        <v>0</v>
      </c>
      <c r="D34">
        <f>E32</f>
        <v>0</v>
      </c>
      <c r="E34">
        <f>'Changements de Situation'!L29</f>
        <v>0</v>
      </c>
      <c r="F34" s="55" t="str">
        <f>'Changements de Situation'!L26</f>
        <v/>
      </c>
      <c r="G34">
        <f>IF(B36&lt;&gt;0/1/1900,B36-B34,B35-B34+1)</f>
        <v>44562</v>
      </c>
      <c r="H34" s="55">
        <f>G34/365</f>
        <v>122.08767123287672</v>
      </c>
      <c r="I34" s="1" t="e">
        <f ca="1">INDIRECT($C34) INDIRECT(D34)</f>
        <v>#REF!</v>
      </c>
      <c r="J34" s="1" t="e">
        <f ca="1">INDIRECT($C34) INDIRECT(E34)</f>
        <v>#REF!</v>
      </c>
      <c r="K34" s="1" t="e">
        <f t="shared" ca="1" si="0"/>
        <v>#REF!</v>
      </c>
      <c r="L34" s="32" t="e">
        <f ca="1">F34*H34*J34</f>
        <v>#VALUE!</v>
      </c>
      <c r="M34" s="1" t="e">
        <f ca="1">F34*H34*K34</f>
        <v>#VALUE!</v>
      </c>
    </row>
    <row r="35" spans="1:13" x14ac:dyDescent="0.25">
      <c r="B35" s="43">
        <f t="shared" si="1"/>
        <v>44561</v>
      </c>
      <c r="F35" s="55"/>
      <c r="H35" s="72"/>
      <c r="I35" s="1"/>
      <c r="J35" s="1"/>
      <c r="K35" s="1"/>
      <c r="L35" s="32"/>
      <c r="M35" s="1"/>
    </row>
    <row r="36" spans="1:13" x14ac:dyDescent="0.25">
      <c r="A36" t="s">
        <v>427</v>
      </c>
      <c r="B36" s="43">
        <f t="shared" si="1"/>
        <v>0</v>
      </c>
      <c r="C36">
        <f>'Changements de Situation'!L37</f>
        <v>0</v>
      </c>
      <c r="D36">
        <f>E34</f>
        <v>0</v>
      </c>
      <c r="E36">
        <f>'Changements de Situation'!L38</f>
        <v>0</v>
      </c>
      <c r="F36" s="55" t="str">
        <f>'Changements de Situation'!L35</f>
        <v/>
      </c>
      <c r="G36">
        <f>IF(B38&lt;&gt;0/1/1900,B38-B36,B37-B36+1)</f>
        <v>44562</v>
      </c>
      <c r="H36" s="55">
        <f>G36/365</f>
        <v>122.08767123287672</v>
      </c>
      <c r="I36" s="1" t="e">
        <f ca="1">INDIRECT($C36) INDIRECT(D36)</f>
        <v>#REF!</v>
      </c>
      <c r="J36" s="1" t="e">
        <f ca="1">INDIRECT($C36) INDIRECT(E36)</f>
        <v>#REF!</v>
      </c>
      <c r="K36" s="1" t="e">
        <f ca="1">IF(I36&gt;J36,I36,J36)</f>
        <v>#REF!</v>
      </c>
      <c r="L36" s="32" t="e">
        <f ca="1">F36*H36*J36</f>
        <v>#VALUE!</v>
      </c>
      <c r="M36" s="1" t="e">
        <f ca="1">F36*H36*K36</f>
        <v>#VALUE!</v>
      </c>
    </row>
    <row r="37" spans="1:13" x14ac:dyDescent="0.25">
      <c r="B37" s="43">
        <f t="shared" si="1"/>
        <v>44561</v>
      </c>
      <c r="F37" s="55"/>
      <c r="H37" s="72"/>
      <c r="I37" s="1"/>
      <c r="J37" s="1"/>
      <c r="K37" s="1"/>
      <c r="L37" s="32"/>
      <c r="M37" s="1"/>
    </row>
    <row r="38" spans="1:13" x14ac:dyDescent="0.25">
      <c r="A38" t="s">
        <v>436</v>
      </c>
      <c r="B38" s="43">
        <f t="shared" si="1"/>
        <v>0</v>
      </c>
      <c r="C38">
        <f>'Changements de Situation'!L46</f>
        <v>0</v>
      </c>
      <c r="D38">
        <f>E36</f>
        <v>0</v>
      </c>
      <c r="E38">
        <f>'Changements de Situation'!L47</f>
        <v>0</v>
      </c>
      <c r="F38" s="55" t="str">
        <f>'Changements de Situation'!L44</f>
        <v/>
      </c>
      <c r="G38">
        <f>IF(B40&lt;&gt;0/1/1900,B40-B38,B39-B38+1)</f>
        <v>44562</v>
      </c>
      <c r="H38" s="55">
        <f>G38/365</f>
        <v>122.08767123287672</v>
      </c>
      <c r="I38" s="1" t="e">
        <f ca="1">INDIRECT($C38) INDIRECT(D38)</f>
        <v>#REF!</v>
      </c>
      <c r="J38" s="1" t="e">
        <f ca="1">INDIRECT($C38) INDIRECT(E38)</f>
        <v>#REF!</v>
      </c>
      <c r="K38" s="1" t="e">
        <f ca="1">IF(I38&gt;J38,I38,J38)</f>
        <v>#REF!</v>
      </c>
      <c r="L38" s="32" t="e">
        <f ca="1">F38*H38*J38</f>
        <v>#VALUE!</v>
      </c>
      <c r="M38" s="1" t="e">
        <f ca="1">F38*H38*K38</f>
        <v>#VALUE!</v>
      </c>
    </row>
    <row r="39" spans="1:13" x14ac:dyDescent="0.25">
      <c r="B39" s="43">
        <v>44561</v>
      </c>
      <c r="G39" s="1"/>
      <c r="H39" s="32"/>
      <c r="I39" s="1"/>
      <c r="J39" s="1"/>
      <c r="K39" s="32"/>
    </row>
    <row r="41" spans="1:13" x14ac:dyDescent="0.25">
      <c r="B41" s="98"/>
      <c r="F41" s="32"/>
    </row>
    <row r="42" spans="1:13" x14ac:dyDescent="0.25">
      <c r="B42" s="43"/>
      <c r="D42" s="55"/>
      <c r="E42" s="55"/>
      <c r="F42" s="1"/>
      <c r="G42" s="1"/>
    </row>
    <row r="43" spans="1:13" x14ac:dyDescent="0.25">
      <c r="B43" s="43"/>
      <c r="D43" s="55"/>
      <c r="E43" s="55"/>
      <c r="F43" s="1"/>
    </row>
    <row r="44" spans="1:13" x14ac:dyDescent="0.25">
      <c r="B44" s="43"/>
      <c r="D44" s="55"/>
      <c r="E44" s="55"/>
      <c r="F44" s="1"/>
    </row>
    <row r="45" spans="1:13" x14ac:dyDescent="0.25">
      <c r="B45" s="43"/>
      <c r="D45" s="55"/>
      <c r="E45" s="55"/>
      <c r="F45" s="1"/>
    </row>
    <row r="46" spans="1:13" x14ac:dyDescent="0.25">
      <c r="B46" s="43"/>
      <c r="D46" s="55"/>
      <c r="E46" s="55"/>
      <c r="F46" s="1"/>
    </row>
    <row r="47" spans="1:13" x14ac:dyDescent="0.25">
      <c r="B47" s="43"/>
      <c r="D47" s="55"/>
      <c r="E47" s="55"/>
      <c r="F47" s="1"/>
    </row>
    <row r="48" spans="1:13" x14ac:dyDescent="0.25">
      <c r="B48" s="43"/>
      <c r="D48" s="55"/>
      <c r="E48" s="55"/>
      <c r="F48" s="1"/>
    </row>
    <row r="49" spans="2:6" x14ac:dyDescent="0.25">
      <c r="B49" s="43"/>
      <c r="D49" s="55"/>
      <c r="E49" s="55"/>
      <c r="F49" s="1"/>
    </row>
    <row r="50" spans="2:6" x14ac:dyDescent="0.25">
      <c r="B50" s="43"/>
      <c r="D50" s="55"/>
      <c r="E50" s="55"/>
      <c r="F50" s="1"/>
    </row>
    <row r="51" spans="2:6" x14ac:dyDescent="0.25">
      <c r="B51" s="43"/>
      <c r="D51" s="55"/>
      <c r="E51" s="55"/>
      <c r="F51" s="1"/>
    </row>
    <row r="52" spans="2:6" x14ac:dyDescent="0.25">
      <c r="E52" s="55"/>
      <c r="F52" s="1"/>
    </row>
  </sheetData>
  <sortState xmlns:xlrd2="http://schemas.microsoft.com/office/spreadsheetml/2017/richdata2" ref="B21:D35">
    <sortCondition ref="B21"/>
  </sortState>
  <mergeCells count="3">
    <mergeCell ref="H2:I2"/>
    <mergeCell ref="A1:T1"/>
    <mergeCell ref="A17:T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2"/>
  <sheetViews>
    <sheetView topLeftCell="A16" workbookViewId="0">
      <selection activeCell="F36" sqref="F36"/>
    </sheetView>
  </sheetViews>
  <sheetFormatPr baseColWidth="10" defaultRowHeight="15" x14ac:dyDescent="0.25"/>
  <cols>
    <col min="2" max="2" width="14.5703125" bestFit="1" customWidth="1"/>
    <col min="4" max="5" width="11.85546875" bestFit="1" customWidth="1"/>
    <col min="12" max="12" width="14.5703125" bestFit="1" customWidth="1"/>
    <col min="14" max="14" width="11.85546875" bestFit="1" customWidth="1"/>
    <col min="15" max="15" width="18.5703125" bestFit="1" customWidth="1"/>
  </cols>
  <sheetData>
    <row r="1" spans="1:19" x14ac:dyDescent="0.25">
      <c r="A1" t="s">
        <v>486</v>
      </c>
      <c r="K1" t="s">
        <v>489</v>
      </c>
    </row>
    <row r="2" spans="1:19" x14ac:dyDescent="0.25">
      <c r="B2" t="s">
        <v>215</v>
      </c>
      <c r="C2" s="70" t="e">
        <f>'Changement de situation'!R21</f>
        <v>#N/A</v>
      </c>
      <c r="D2" s="32" t="e">
        <f ca="1">'Changement de situation'!W19</f>
        <v>#REF!</v>
      </c>
      <c r="E2">
        <f>'Changement de situation'!C5</f>
        <v>0</v>
      </c>
      <c r="F2" t="e">
        <f>LOOKUP(E2,H5:H19,I5:I19)</f>
        <v>#N/A</v>
      </c>
      <c r="L2" t="s">
        <v>215</v>
      </c>
      <c r="M2" s="70">
        <f>'Changement de situation'!P9</f>
        <v>0</v>
      </c>
      <c r="N2" s="32" t="e">
        <f ca="1">'Changement de situation'!W23</f>
        <v>#REF!</v>
      </c>
      <c r="O2">
        <f>'Changement de situation'!C9</f>
        <v>0</v>
      </c>
      <c r="P2" t="e">
        <f>LOOKUP(O2,R5:R19,S5:S19)</f>
        <v>#N/A</v>
      </c>
    </row>
    <row r="3" spans="1:19" x14ac:dyDescent="0.25">
      <c r="B3" t="s">
        <v>216</v>
      </c>
      <c r="C3" s="70" t="e">
        <f ca="1">'Changement de situation'!N21</f>
        <v>#REF!</v>
      </c>
      <c r="D3" s="1" t="e">
        <f t="array" aca="1" ref="D3" ca="1">MIN(IF(B6:B12&gt;D2,B6:B12))</f>
        <v>#N/A</v>
      </c>
      <c r="E3" s="1" t="e">
        <f t="array" aca="1" ref="E3" ca="1">MIN(IF(D6:D26&gt;D2,D6:D26))</f>
        <v>#N/A</v>
      </c>
      <c r="F3" t="s">
        <v>487</v>
      </c>
      <c r="L3" t="s">
        <v>216</v>
      </c>
      <c r="M3" s="70">
        <f ca="1">'Changement de situation'!N9</f>
        <v>0</v>
      </c>
      <c r="N3" s="1" t="e">
        <f t="array" aca="1" ref="N3" ca="1">MIN(IF(L6:L12&gt;N2,L6:L12))</f>
        <v>#N/A</v>
      </c>
      <c r="O3" s="1" t="e">
        <f t="array" aca="1" ref="O3" ca="1">MIN(IF(N6:N26&gt;N2,N6:N26))</f>
        <v>#N/A</v>
      </c>
      <c r="P3" t="s">
        <v>487</v>
      </c>
    </row>
    <row r="4" spans="1:19" x14ac:dyDescent="0.25">
      <c r="C4" s="70" t="s">
        <v>212</v>
      </c>
      <c r="D4" t="e">
        <f ca="1">LOOKUP(D3,B6:B12,C6:C12)</f>
        <v>#N/A</v>
      </c>
      <c r="E4" t="e">
        <f ca="1">LOOKUP(E3,D6:D26,E6:E26)</f>
        <v>#N/A</v>
      </c>
      <c r="F4" t="e">
        <f>IF(F2=2,D4,E4)</f>
        <v>#N/A</v>
      </c>
      <c r="M4" s="70" t="s">
        <v>212</v>
      </c>
      <c r="N4" t="e">
        <f ca="1">LOOKUP(N3,L6:L12,M6:M12)</f>
        <v>#N/A</v>
      </c>
      <c r="O4" t="e">
        <f ca="1">LOOKUP(O3,N6:N26,O6:O26)</f>
        <v>#N/A</v>
      </c>
      <c r="P4" t="e">
        <f>IF(P2=2,N4,O4)</f>
        <v>#N/A</v>
      </c>
    </row>
    <row r="5" spans="1:19" x14ac:dyDescent="0.25">
      <c r="H5" s="13" t="s">
        <v>18</v>
      </c>
      <c r="I5">
        <v>2</v>
      </c>
      <c r="R5" s="13" t="s">
        <v>18</v>
      </c>
      <c r="S5">
        <v>2</v>
      </c>
    </row>
    <row r="6" spans="1:19" x14ac:dyDescent="0.25">
      <c r="B6" s="1" t="e">
        <f t="shared" ref="B6:B12" ca="1" si="0">361.9*$C$2*$C$3*C6</f>
        <v>#N/A</v>
      </c>
      <c r="C6" s="70">
        <v>0.85</v>
      </c>
      <c r="D6" s="1" t="e">
        <f ca="1">361.9*$C$2*$C$3*E6</f>
        <v>#N/A</v>
      </c>
      <c r="E6">
        <v>0.73499999999999999</v>
      </c>
      <c r="H6" s="13" t="s">
        <v>221</v>
      </c>
      <c r="I6">
        <v>2</v>
      </c>
      <c r="L6" s="1" t="e">
        <f t="shared" ref="L6:L12" ca="1" si="1">361.9*$C$2*$C$3*M6</f>
        <v>#N/A</v>
      </c>
      <c r="M6" s="70">
        <v>0.85</v>
      </c>
      <c r="N6" s="1" t="e">
        <f ca="1">361.9*$C$2*$C$3*O6</f>
        <v>#N/A</v>
      </c>
      <c r="O6">
        <v>0.73499999999999999</v>
      </c>
      <c r="R6" s="13" t="s">
        <v>221</v>
      </c>
      <c r="S6">
        <v>2</v>
      </c>
    </row>
    <row r="7" spans="1:19" x14ac:dyDescent="0.25">
      <c r="B7" s="1" t="e">
        <f t="shared" ca="1" si="0"/>
        <v>#N/A</v>
      </c>
      <c r="C7" s="70">
        <v>0.9</v>
      </c>
      <c r="D7" s="1" t="e">
        <f t="shared" ref="D7:D26" ca="1" si="2">361.9*$C$2*$C$3*E7</f>
        <v>#N/A</v>
      </c>
      <c r="E7" s="44">
        <f>E6+0.025</f>
        <v>0.76</v>
      </c>
      <c r="H7" s="13" t="s">
        <v>222</v>
      </c>
      <c r="I7">
        <v>2</v>
      </c>
      <c r="J7" s="2"/>
      <c r="L7" s="1" t="e">
        <f t="shared" ca="1" si="1"/>
        <v>#N/A</v>
      </c>
      <c r="M7" s="70">
        <v>0.9</v>
      </c>
      <c r="N7" s="1" t="e">
        <f t="shared" ref="N7:N26" ca="1" si="3">361.9*$C$2*$C$3*O7</f>
        <v>#N/A</v>
      </c>
      <c r="O7" s="44">
        <f>O6+0.025</f>
        <v>0.76</v>
      </c>
      <c r="R7" s="13" t="s">
        <v>222</v>
      </c>
      <c r="S7">
        <v>2</v>
      </c>
    </row>
    <row r="8" spans="1:19" x14ac:dyDescent="0.25">
      <c r="B8" s="1" t="e">
        <f t="shared" ca="1" si="0"/>
        <v>#N/A</v>
      </c>
      <c r="C8" s="70">
        <v>0.95</v>
      </c>
      <c r="D8" s="1" t="e">
        <f t="shared" ca="1" si="2"/>
        <v>#N/A</v>
      </c>
      <c r="E8" s="44">
        <f t="shared" ref="E8:E25" si="4">E7+0.025</f>
        <v>0.78500000000000003</v>
      </c>
      <c r="H8" s="13" t="s">
        <v>226</v>
      </c>
      <c r="I8">
        <v>2</v>
      </c>
      <c r="J8" s="2"/>
      <c r="L8" s="1" t="e">
        <f t="shared" ca="1" si="1"/>
        <v>#N/A</v>
      </c>
      <c r="M8" s="70">
        <v>0.95</v>
      </c>
      <c r="N8" s="1" t="e">
        <f t="shared" ca="1" si="3"/>
        <v>#N/A</v>
      </c>
      <c r="O8" s="44">
        <f t="shared" ref="O8:O25" si="5">O7+0.025</f>
        <v>0.78500000000000003</v>
      </c>
      <c r="R8" s="13" t="s">
        <v>226</v>
      </c>
      <c r="S8">
        <v>2</v>
      </c>
    </row>
    <row r="9" spans="1:19" x14ac:dyDescent="0.25">
      <c r="B9" s="1" t="e">
        <f t="shared" ca="1" si="0"/>
        <v>#N/A</v>
      </c>
      <c r="C9" s="70">
        <v>1</v>
      </c>
      <c r="D9" s="1" t="e">
        <f t="shared" ca="1" si="2"/>
        <v>#N/A</v>
      </c>
      <c r="E9" s="44">
        <f t="shared" si="4"/>
        <v>0.81</v>
      </c>
      <c r="H9" s="12" t="s">
        <v>204</v>
      </c>
      <c r="I9">
        <v>1</v>
      </c>
      <c r="J9" s="2"/>
      <c r="L9" s="1" t="e">
        <f t="shared" ca="1" si="1"/>
        <v>#N/A</v>
      </c>
      <c r="M9" s="70">
        <v>1</v>
      </c>
      <c r="N9" s="1" t="e">
        <f t="shared" ca="1" si="3"/>
        <v>#N/A</v>
      </c>
      <c r="O9" s="44">
        <f t="shared" si="5"/>
        <v>0.81</v>
      </c>
      <c r="R9" s="12" t="s">
        <v>204</v>
      </c>
      <c r="S9">
        <v>1</v>
      </c>
    </row>
    <row r="10" spans="1:19" x14ac:dyDescent="0.25">
      <c r="B10" s="1" t="e">
        <f t="shared" ca="1" si="0"/>
        <v>#N/A</v>
      </c>
      <c r="C10" s="70">
        <v>1.05</v>
      </c>
      <c r="D10" s="1" t="e">
        <f t="shared" ca="1" si="2"/>
        <v>#N/A</v>
      </c>
      <c r="E10" s="44">
        <f t="shared" si="4"/>
        <v>0.83500000000000008</v>
      </c>
      <c r="H10" s="12" t="s">
        <v>352</v>
      </c>
      <c r="I10">
        <v>1</v>
      </c>
      <c r="J10" s="2"/>
      <c r="L10" s="1" t="e">
        <f t="shared" ca="1" si="1"/>
        <v>#N/A</v>
      </c>
      <c r="M10" s="70">
        <v>1.05</v>
      </c>
      <c r="N10" s="1" t="e">
        <f t="shared" ca="1" si="3"/>
        <v>#N/A</v>
      </c>
      <c r="O10" s="44">
        <f t="shared" si="5"/>
        <v>0.83500000000000008</v>
      </c>
      <c r="R10" s="12" t="s">
        <v>352</v>
      </c>
      <c r="S10">
        <v>1</v>
      </c>
    </row>
    <row r="11" spans="1:19" x14ac:dyDescent="0.25">
      <c r="B11" s="1" t="e">
        <f t="shared" ca="1" si="0"/>
        <v>#N/A</v>
      </c>
      <c r="C11" s="70">
        <v>1.1000000000000001</v>
      </c>
      <c r="D11" s="1" t="e">
        <f t="shared" ca="1" si="2"/>
        <v>#N/A</v>
      </c>
      <c r="E11" s="44">
        <f t="shared" si="4"/>
        <v>0.8600000000000001</v>
      </c>
      <c r="H11" s="13" t="s">
        <v>10</v>
      </c>
      <c r="I11">
        <v>1</v>
      </c>
      <c r="J11" s="2"/>
      <c r="L11" s="1" t="e">
        <f t="shared" ca="1" si="1"/>
        <v>#N/A</v>
      </c>
      <c r="M11" s="70">
        <v>1.1000000000000001</v>
      </c>
      <c r="N11" s="1" t="e">
        <f t="shared" ca="1" si="3"/>
        <v>#N/A</v>
      </c>
      <c r="O11" s="44">
        <f t="shared" si="5"/>
        <v>0.8600000000000001</v>
      </c>
      <c r="R11" s="13" t="s">
        <v>10</v>
      </c>
      <c r="S11">
        <v>1</v>
      </c>
    </row>
    <row r="12" spans="1:19" x14ac:dyDescent="0.25">
      <c r="B12" s="1" t="e">
        <f t="shared" ca="1" si="0"/>
        <v>#N/A</v>
      </c>
      <c r="C12" s="70">
        <v>1.1499999999999999</v>
      </c>
      <c r="D12" s="1" t="e">
        <f t="shared" ca="1" si="2"/>
        <v>#N/A</v>
      </c>
      <c r="E12" s="44">
        <f t="shared" si="4"/>
        <v>0.88500000000000012</v>
      </c>
      <c r="H12" s="13" t="s">
        <v>225</v>
      </c>
      <c r="I12">
        <v>1</v>
      </c>
      <c r="L12" s="1" t="e">
        <f t="shared" ca="1" si="1"/>
        <v>#N/A</v>
      </c>
      <c r="M12" s="70">
        <v>1.1499999999999999</v>
      </c>
      <c r="N12" s="1" t="e">
        <f t="shared" ca="1" si="3"/>
        <v>#N/A</v>
      </c>
      <c r="O12" s="44">
        <f t="shared" si="5"/>
        <v>0.88500000000000012</v>
      </c>
      <c r="R12" s="13" t="s">
        <v>225</v>
      </c>
      <c r="S12">
        <v>1</v>
      </c>
    </row>
    <row r="13" spans="1:19" x14ac:dyDescent="0.25">
      <c r="D13" s="1" t="e">
        <f t="shared" ca="1" si="2"/>
        <v>#N/A</v>
      </c>
      <c r="E13" s="44">
        <f t="shared" si="4"/>
        <v>0.91000000000000014</v>
      </c>
      <c r="H13" s="13" t="s">
        <v>0</v>
      </c>
      <c r="I13">
        <v>2</v>
      </c>
      <c r="N13" s="1" t="e">
        <f t="shared" ca="1" si="3"/>
        <v>#N/A</v>
      </c>
      <c r="O13" s="44">
        <f t="shared" si="5"/>
        <v>0.91000000000000014</v>
      </c>
      <c r="R13" s="13" t="s">
        <v>0</v>
      </c>
      <c r="S13">
        <v>2</v>
      </c>
    </row>
    <row r="14" spans="1:19" x14ac:dyDescent="0.25">
      <c r="D14" s="1" t="e">
        <f t="shared" ca="1" si="2"/>
        <v>#N/A</v>
      </c>
      <c r="E14" s="44">
        <f t="shared" si="4"/>
        <v>0.93500000000000016</v>
      </c>
      <c r="H14" s="13" t="s">
        <v>418</v>
      </c>
      <c r="I14">
        <v>2</v>
      </c>
      <c r="N14" s="1" t="e">
        <f t="shared" ca="1" si="3"/>
        <v>#N/A</v>
      </c>
      <c r="O14" s="44">
        <f t="shared" si="5"/>
        <v>0.93500000000000016</v>
      </c>
      <c r="R14" s="13" t="s">
        <v>418</v>
      </c>
      <c r="S14">
        <v>2</v>
      </c>
    </row>
    <row r="15" spans="1:19" x14ac:dyDescent="0.25">
      <c r="D15" s="1" t="e">
        <f t="shared" ca="1" si="2"/>
        <v>#N/A</v>
      </c>
      <c r="E15" s="44">
        <f t="shared" si="4"/>
        <v>0.96000000000000019</v>
      </c>
      <c r="H15" s="12" t="s">
        <v>203</v>
      </c>
      <c r="I15">
        <v>1</v>
      </c>
      <c r="N15" s="1" t="e">
        <f t="shared" ca="1" si="3"/>
        <v>#N/A</v>
      </c>
      <c r="O15" s="44">
        <f t="shared" si="5"/>
        <v>0.96000000000000019</v>
      </c>
      <c r="R15" s="12" t="s">
        <v>203</v>
      </c>
      <c r="S15">
        <v>1</v>
      </c>
    </row>
    <row r="16" spans="1:19" x14ac:dyDescent="0.25">
      <c r="D16" s="1" t="e">
        <f t="shared" ca="1" si="2"/>
        <v>#N/A</v>
      </c>
      <c r="E16" s="44">
        <f t="shared" si="4"/>
        <v>0.98500000000000021</v>
      </c>
      <c r="H16" s="13" t="s">
        <v>14</v>
      </c>
      <c r="I16">
        <v>2</v>
      </c>
      <c r="N16" s="1" t="e">
        <f t="shared" ca="1" si="3"/>
        <v>#N/A</v>
      </c>
      <c r="O16" s="44">
        <f t="shared" si="5"/>
        <v>0.98500000000000021</v>
      </c>
      <c r="R16" s="13" t="s">
        <v>14</v>
      </c>
      <c r="S16">
        <v>2</v>
      </c>
    </row>
    <row r="17" spans="1:19" x14ac:dyDescent="0.25">
      <c r="D17" s="1" t="e">
        <f t="shared" ca="1" si="2"/>
        <v>#N/A</v>
      </c>
      <c r="E17" s="44">
        <f t="shared" si="4"/>
        <v>1.0100000000000002</v>
      </c>
      <c r="H17" s="13" t="s">
        <v>220</v>
      </c>
      <c r="I17">
        <v>2</v>
      </c>
      <c r="N17" s="1" t="e">
        <f t="shared" ca="1" si="3"/>
        <v>#N/A</v>
      </c>
      <c r="O17" s="44">
        <f t="shared" si="5"/>
        <v>1.0100000000000002</v>
      </c>
      <c r="R17" s="13" t="s">
        <v>220</v>
      </c>
      <c r="S17">
        <v>2</v>
      </c>
    </row>
    <row r="18" spans="1:19" x14ac:dyDescent="0.25">
      <c r="D18" s="1" t="e">
        <f t="shared" ca="1" si="2"/>
        <v>#N/A</v>
      </c>
      <c r="E18" s="44">
        <f t="shared" si="4"/>
        <v>1.0350000000000001</v>
      </c>
      <c r="H18" s="13" t="s">
        <v>16</v>
      </c>
      <c r="I18">
        <v>2</v>
      </c>
      <c r="N18" s="1" t="e">
        <f t="shared" ca="1" si="3"/>
        <v>#N/A</v>
      </c>
      <c r="O18" s="44">
        <f t="shared" si="5"/>
        <v>1.0350000000000001</v>
      </c>
      <c r="R18" s="13" t="s">
        <v>16</v>
      </c>
      <c r="S18">
        <v>2</v>
      </c>
    </row>
    <row r="19" spans="1:19" x14ac:dyDescent="0.25">
      <c r="D19" s="1" t="e">
        <f t="shared" ca="1" si="2"/>
        <v>#N/A</v>
      </c>
      <c r="E19" s="44">
        <f t="shared" si="4"/>
        <v>1.06</v>
      </c>
      <c r="H19" s="13" t="s">
        <v>15</v>
      </c>
      <c r="I19">
        <v>2</v>
      </c>
      <c r="N19" s="1" t="e">
        <f t="shared" ca="1" si="3"/>
        <v>#N/A</v>
      </c>
      <c r="O19" s="44">
        <f t="shared" si="5"/>
        <v>1.06</v>
      </c>
      <c r="R19" s="13" t="s">
        <v>15</v>
      </c>
      <c r="S19">
        <v>2</v>
      </c>
    </row>
    <row r="20" spans="1:19" x14ac:dyDescent="0.25">
      <c r="D20" s="1" t="e">
        <f t="shared" ca="1" si="2"/>
        <v>#N/A</v>
      </c>
      <c r="E20" s="44">
        <f t="shared" si="4"/>
        <v>1.085</v>
      </c>
      <c r="N20" s="1" t="e">
        <f t="shared" ca="1" si="3"/>
        <v>#N/A</v>
      </c>
      <c r="O20" s="44">
        <f t="shared" si="5"/>
        <v>1.085</v>
      </c>
    </row>
    <row r="21" spans="1:19" x14ac:dyDescent="0.25">
      <c r="D21" s="1" t="e">
        <f t="shared" ca="1" si="2"/>
        <v>#N/A</v>
      </c>
      <c r="E21" s="44">
        <f t="shared" si="4"/>
        <v>1.1099999999999999</v>
      </c>
      <c r="N21" s="1" t="e">
        <f t="shared" ca="1" si="3"/>
        <v>#N/A</v>
      </c>
      <c r="O21" s="44">
        <f t="shared" si="5"/>
        <v>1.1099999999999999</v>
      </c>
    </row>
    <row r="22" spans="1:19" x14ac:dyDescent="0.25">
      <c r="D22" s="1" t="e">
        <f t="shared" ca="1" si="2"/>
        <v>#N/A</v>
      </c>
      <c r="E22" s="44">
        <f t="shared" si="4"/>
        <v>1.1349999999999998</v>
      </c>
      <c r="N22" s="1" t="e">
        <f t="shared" ca="1" si="3"/>
        <v>#N/A</v>
      </c>
      <c r="O22" s="44">
        <f t="shared" si="5"/>
        <v>1.1349999999999998</v>
      </c>
    </row>
    <row r="23" spans="1:19" x14ac:dyDescent="0.25">
      <c r="D23" s="1" t="e">
        <f t="shared" ca="1" si="2"/>
        <v>#N/A</v>
      </c>
      <c r="E23" s="44">
        <f t="shared" si="4"/>
        <v>1.1599999999999997</v>
      </c>
      <c r="N23" s="1" t="e">
        <f t="shared" ca="1" si="3"/>
        <v>#N/A</v>
      </c>
      <c r="O23" s="44">
        <f t="shared" si="5"/>
        <v>1.1599999999999997</v>
      </c>
    </row>
    <row r="24" spans="1:19" x14ac:dyDescent="0.25">
      <c r="D24" s="1" t="e">
        <f t="shared" ca="1" si="2"/>
        <v>#N/A</v>
      </c>
      <c r="E24" s="44">
        <f t="shared" si="4"/>
        <v>1.1849999999999996</v>
      </c>
      <c r="N24" s="1" t="e">
        <f t="shared" ca="1" si="3"/>
        <v>#N/A</v>
      </c>
      <c r="O24" s="44">
        <f t="shared" si="5"/>
        <v>1.1849999999999996</v>
      </c>
    </row>
    <row r="25" spans="1:19" x14ac:dyDescent="0.25">
      <c r="D25" s="1" t="e">
        <f t="shared" ca="1" si="2"/>
        <v>#N/A</v>
      </c>
      <c r="E25" s="44">
        <f t="shared" si="4"/>
        <v>1.2099999999999995</v>
      </c>
      <c r="N25" s="1" t="e">
        <f t="shared" ca="1" si="3"/>
        <v>#N/A</v>
      </c>
      <c r="O25" s="44">
        <f t="shared" si="5"/>
        <v>1.2099999999999995</v>
      </c>
    </row>
    <row r="26" spans="1:19" x14ac:dyDescent="0.25">
      <c r="D26" s="1" t="e">
        <f t="shared" ca="1" si="2"/>
        <v>#N/A</v>
      </c>
      <c r="E26" s="44">
        <v>1.2250000000000001</v>
      </c>
      <c r="N26" s="1" t="e">
        <f t="shared" ca="1" si="3"/>
        <v>#N/A</v>
      </c>
      <c r="O26" s="44">
        <v>1.2250000000000001</v>
      </c>
    </row>
    <row r="27" spans="1:19" x14ac:dyDescent="0.25">
      <c r="A27" t="s">
        <v>488</v>
      </c>
      <c r="K27" t="s">
        <v>490</v>
      </c>
    </row>
    <row r="28" spans="1:19" x14ac:dyDescent="0.25">
      <c r="B28" t="s">
        <v>215</v>
      </c>
      <c r="C28" s="70">
        <f>'Changement de situation'!P7</f>
        <v>0</v>
      </c>
      <c r="D28" s="32" t="e">
        <f ca="1">'Changement de situation'!W23</f>
        <v>#REF!</v>
      </c>
      <c r="E28">
        <f>'Changement de situation'!C7</f>
        <v>0</v>
      </c>
      <c r="F28" t="e">
        <f>LOOKUP(E28,H31:H45,I31:I45)</f>
        <v>#N/A</v>
      </c>
      <c r="L28" t="s">
        <v>215</v>
      </c>
      <c r="M28" s="70">
        <f>'Changement de situation'!P11</f>
        <v>0</v>
      </c>
      <c r="N28" s="32" t="e">
        <f ca="1">'Changement de situation'!W25</f>
        <v>#REF!</v>
      </c>
      <c r="O28">
        <f>'Changement de situation'!C11</f>
        <v>0</v>
      </c>
      <c r="P28" t="e">
        <f>LOOKUP(O28,R31:R45,S31:S45)</f>
        <v>#N/A</v>
      </c>
    </row>
    <row r="29" spans="1:19" x14ac:dyDescent="0.25">
      <c r="B29" t="s">
        <v>216</v>
      </c>
      <c r="C29" s="70">
        <f ca="1">'Changement de situation'!N7</f>
        <v>0</v>
      </c>
      <c r="D29" s="1" t="e">
        <f ca="1">'Changement de situation'!W21</f>
        <v>#REF!</v>
      </c>
      <c r="E29" s="1" t="e">
        <f t="array" aca="1" ref="E29" ca="1">MIN(IF(D32:D52&gt;D28,D32:D52))</f>
        <v>#N/A</v>
      </c>
      <c r="F29" t="s">
        <v>487</v>
      </c>
      <c r="L29" t="s">
        <v>216</v>
      </c>
      <c r="M29" s="70">
        <f ca="1">'Changement de situation'!N11</f>
        <v>0</v>
      </c>
      <c r="N29" s="1" t="e">
        <f t="array" aca="1" ref="N29" ca="1">MIN(IF(L32:L38&gt;N28,L32:L38))</f>
        <v>#N/A</v>
      </c>
      <c r="O29" s="1" t="e">
        <f t="array" aca="1" ref="O29" ca="1">MIN(IF(N32:N52&gt;N28,N32:N52))</f>
        <v>#N/A</v>
      </c>
      <c r="P29" t="s">
        <v>487</v>
      </c>
    </row>
    <row r="30" spans="1:19" x14ac:dyDescent="0.25">
      <c r="C30" s="70" t="s">
        <v>212</v>
      </c>
      <c r="D30" t="e">
        <f ca="1">LOOKUP(D29,B32:B38,C32:C38)</f>
        <v>#REF!</v>
      </c>
      <c r="E30" t="e">
        <f ca="1">LOOKUP(E29,D32:D52,E32:E52)</f>
        <v>#N/A</v>
      </c>
      <c r="F30" t="e">
        <f>IF(F28=2,D30,E30)</f>
        <v>#N/A</v>
      </c>
      <c r="M30" s="70" t="s">
        <v>212</v>
      </c>
      <c r="N30" t="e">
        <f ca="1">LOOKUP(N29,L32:L38,M32:M38)</f>
        <v>#N/A</v>
      </c>
      <c r="O30" t="e">
        <f ca="1">LOOKUP(O29,N32:N52,O32:O52)</f>
        <v>#N/A</v>
      </c>
      <c r="P30" t="e">
        <f>IF(P28=2,N30,O30)</f>
        <v>#N/A</v>
      </c>
    </row>
    <row r="31" spans="1:19" x14ac:dyDescent="0.25">
      <c r="H31" s="13" t="s">
        <v>18</v>
      </c>
      <c r="I31">
        <v>2</v>
      </c>
      <c r="R31" s="13" t="s">
        <v>18</v>
      </c>
      <c r="S31">
        <v>2</v>
      </c>
    </row>
    <row r="32" spans="1:19" x14ac:dyDescent="0.25">
      <c r="B32" s="1" t="e">
        <f t="shared" ref="B32:B38" ca="1" si="6">361.9*$C$2*$C$3*C32</f>
        <v>#N/A</v>
      </c>
      <c r="C32" s="70">
        <v>0.85</v>
      </c>
      <c r="D32" s="1" t="e">
        <f ca="1">361.9*$C$2*$C$3*E32</f>
        <v>#N/A</v>
      </c>
      <c r="E32">
        <v>0.73499999999999999</v>
      </c>
      <c r="H32" s="13" t="s">
        <v>221</v>
      </c>
      <c r="I32">
        <v>2</v>
      </c>
      <c r="L32" s="1" t="e">
        <f t="shared" ref="L32:L38" ca="1" si="7">361.9*$C$2*$C$3*M32</f>
        <v>#N/A</v>
      </c>
      <c r="M32" s="70">
        <v>0.85</v>
      </c>
      <c r="N32" s="1" t="e">
        <f ca="1">361.9*$C$2*$C$3*O32</f>
        <v>#N/A</v>
      </c>
      <c r="O32">
        <v>0.73499999999999999</v>
      </c>
      <c r="R32" s="13" t="s">
        <v>221</v>
      </c>
      <c r="S32">
        <v>2</v>
      </c>
    </row>
    <row r="33" spans="2:19" x14ac:dyDescent="0.25">
      <c r="B33" s="1" t="e">
        <f t="shared" ca="1" si="6"/>
        <v>#N/A</v>
      </c>
      <c r="C33" s="70">
        <v>0.9</v>
      </c>
      <c r="D33" s="1" t="e">
        <f t="shared" ref="D33:D52" ca="1" si="8">361.9*$C$2*$C$3*E33</f>
        <v>#N/A</v>
      </c>
      <c r="E33" s="44">
        <f>E32+0.025</f>
        <v>0.76</v>
      </c>
      <c r="H33" s="13" t="s">
        <v>222</v>
      </c>
      <c r="I33">
        <v>2</v>
      </c>
      <c r="L33" s="1" t="e">
        <f t="shared" ca="1" si="7"/>
        <v>#N/A</v>
      </c>
      <c r="M33" s="70">
        <v>0.9</v>
      </c>
      <c r="N33" s="1" t="e">
        <f t="shared" ref="N33:N52" ca="1" si="9">361.9*$C$2*$C$3*O33</f>
        <v>#N/A</v>
      </c>
      <c r="O33" s="44">
        <f>O32+0.025</f>
        <v>0.76</v>
      </c>
      <c r="R33" s="13" t="s">
        <v>222</v>
      </c>
      <c r="S33">
        <v>2</v>
      </c>
    </row>
    <row r="34" spans="2:19" x14ac:dyDescent="0.25">
      <c r="B34" s="1" t="e">
        <f t="shared" ca="1" si="6"/>
        <v>#N/A</v>
      </c>
      <c r="C34" s="70">
        <v>0.95</v>
      </c>
      <c r="D34" s="1" t="e">
        <f t="shared" ca="1" si="8"/>
        <v>#N/A</v>
      </c>
      <c r="E34" s="44">
        <f t="shared" ref="E34:E51" si="10">E33+0.025</f>
        <v>0.78500000000000003</v>
      </c>
      <c r="H34" s="13" t="s">
        <v>226</v>
      </c>
      <c r="I34">
        <v>2</v>
      </c>
      <c r="L34" s="1" t="e">
        <f t="shared" ca="1" si="7"/>
        <v>#N/A</v>
      </c>
      <c r="M34" s="70">
        <v>0.95</v>
      </c>
      <c r="N34" s="1" t="e">
        <f t="shared" ca="1" si="9"/>
        <v>#N/A</v>
      </c>
      <c r="O34" s="44">
        <f t="shared" ref="O34:O51" si="11">O33+0.025</f>
        <v>0.78500000000000003</v>
      </c>
      <c r="R34" s="13" t="s">
        <v>226</v>
      </c>
      <c r="S34">
        <v>2</v>
      </c>
    </row>
    <row r="35" spans="2:19" x14ac:dyDescent="0.25">
      <c r="B35" s="1" t="e">
        <f t="shared" ca="1" si="6"/>
        <v>#N/A</v>
      </c>
      <c r="C35" s="70">
        <v>1</v>
      </c>
      <c r="D35" s="1" t="e">
        <f t="shared" ca="1" si="8"/>
        <v>#N/A</v>
      </c>
      <c r="E35" s="44">
        <f t="shared" si="10"/>
        <v>0.81</v>
      </c>
      <c r="H35" s="12" t="s">
        <v>204</v>
      </c>
      <c r="I35">
        <v>1</v>
      </c>
      <c r="L35" s="1" t="e">
        <f t="shared" ca="1" si="7"/>
        <v>#N/A</v>
      </c>
      <c r="M35" s="70">
        <v>1</v>
      </c>
      <c r="N35" s="1" t="e">
        <f t="shared" ca="1" si="9"/>
        <v>#N/A</v>
      </c>
      <c r="O35" s="44">
        <f t="shared" si="11"/>
        <v>0.81</v>
      </c>
      <c r="R35" s="12" t="s">
        <v>204</v>
      </c>
      <c r="S35">
        <v>1</v>
      </c>
    </row>
    <row r="36" spans="2:19" x14ac:dyDescent="0.25">
      <c r="B36" s="1" t="e">
        <f t="shared" ca="1" si="6"/>
        <v>#N/A</v>
      </c>
      <c r="C36" s="70">
        <v>1.05</v>
      </c>
      <c r="D36" s="1" t="e">
        <f t="shared" ca="1" si="8"/>
        <v>#N/A</v>
      </c>
      <c r="E36" s="44">
        <f t="shared" si="10"/>
        <v>0.83500000000000008</v>
      </c>
      <c r="H36" s="12" t="s">
        <v>352</v>
      </c>
      <c r="I36">
        <v>1</v>
      </c>
      <c r="L36" s="1" t="e">
        <f t="shared" ca="1" si="7"/>
        <v>#N/A</v>
      </c>
      <c r="M36" s="70">
        <v>1.05</v>
      </c>
      <c r="N36" s="1" t="e">
        <f t="shared" ca="1" si="9"/>
        <v>#N/A</v>
      </c>
      <c r="O36" s="44">
        <f t="shared" si="11"/>
        <v>0.83500000000000008</v>
      </c>
      <c r="R36" s="12" t="s">
        <v>352</v>
      </c>
      <c r="S36">
        <v>1</v>
      </c>
    </row>
    <row r="37" spans="2:19" x14ac:dyDescent="0.25">
      <c r="B37" s="1" t="e">
        <f t="shared" ca="1" si="6"/>
        <v>#N/A</v>
      </c>
      <c r="C37" s="70">
        <v>1.1000000000000001</v>
      </c>
      <c r="D37" s="1" t="e">
        <f t="shared" ca="1" si="8"/>
        <v>#N/A</v>
      </c>
      <c r="E37" s="44">
        <f t="shared" si="10"/>
        <v>0.8600000000000001</v>
      </c>
      <c r="H37" s="13" t="s">
        <v>10</v>
      </c>
      <c r="I37">
        <v>1</v>
      </c>
      <c r="L37" s="1" t="e">
        <f t="shared" ca="1" si="7"/>
        <v>#N/A</v>
      </c>
      <c r="M37" s="70">
        <v>1.1000000000000001</v>
      </c>
      <c r="N37" s="1" t="e">
        <f t="shared" ca="1" si="9"/>
        <v>#N/A</v>
      </c>
      <c r="O37" s="44">
        <f t="shared" si="11"/>
        <v>0.8600000000000001</v>
      </c>
      <c r="R37" s="13" t="s">
        <v>10</v>
      </c>
      <c r="S37">
        <v>1</v>
      </c>
    </row>
    <row r="38" spans="2:19" x14ac:dyDescent="0.25">
      <c r="B38" s="1" t="e">
        <f t="shared" ca="1" si="6"/>
        <v>#N/A</v>
      </c>
      <c r="C38" s="70">
        <v>1.1499999999999999</v>
      </c>
      <c r="D38" s="1" t="e">
        <f t="shared" ca="1" si="8"/>
        <v>#N/A</v>
      </c>
      <c r="E38" s="44">
        <f t="shared" si="10"/>
        <v>0.88500000000000012</v>
      </c>
      <c r="H38" s="13" t="s">
        <v>225</v>
      </c>
      <c r="I38">
        <v>1</v>
      </c>
      <c r="L38" s="1" t="e">
        <f t="shared" ca="1" si="7"/>
        <v>#N/A</v>
      </c>
      <c r="M38" s="70">
        <v>1.1499999999999999</v>
      </c>
      <c r="N38" s="1" t="e">
        <f t="shared" ca="1" si="9"/>
        <v>#N/A</v>
      </c>
      <c r="O38" s="44">
        <f t="shared" si="11"/>
        <v>0.88500000000000012</v>
      </c>
      <c r="R38" s="13" t="s">
        <v>225</v>
      </c>
      <c r="S38">
        <v>1</v>
      </c>
    </row>
    <row r="39" spans="2:19" x14ac:dyDescent="0.25">
      <c r="D39" s="1" t="e">
        <f t="shared" ca="1" si="8"/>
        <v>#N/A</v>
      </c>
      <c r="E39" s="44">
        <f t="shared" si="10"/>
        <v>0.91000000000000014</v>
      </c>
      <c r="H39" s="13" t="s">
        <v>0</v>
      </c>
      <c r="I39">
        <v>2</v>
      </c>
      <c r="N39" s="1" t="e">
        <f t="shared" ca="1" si="9"/>
        <v>#N/A</v>
      </c>
      <c r="O39" s="44">
        <f t="shared" si="11"/>
        <v>0.91000000000000014</v>
      </c>
      <c r="R39" s="13" t="s">
        <v>0</v>
      </c>
      <c r="S39">
        <v>2</v>
      </c>
    </row>
    <row r="40" spans="2:19" x14ac:dyDescent="0.25">
      <c r="D40" s="1" t="e">
        <f t="shared" ca="1" si="8"/>
        <v>#N/A</v>
      </c>
      <c r="E40" s="44">
        <f t="shared" si="10"/>
        <v>0.93500000000000016</v>
      </c>
      <c r="H40" s="13" t="s">
        <v>418</v>
      </c>
      <c r="I40">
        <v>2</v>
      </c>
      <c r="N40" s="1" t="e">
        <f t="shared" ca="1" si="9"/>
        <v>#N/A</v>
      </c>
      <c r="O40" s="44">
        <f t="shared" si="11"/>
        <v>0.93500000000000016</v>
      </c>
      <c r="R40" s="13" t="s">
        <v>418</v>
      </c>
      <c r="S40">
        <v>2</v>
      </c>
    </row>
    <row r="41" spans="2:19" x14ac:dyDescent="0.25">
      <c r="D41" s="1" t="e">
        <f t="shared" ca="1" si="8"/>
        <v>#N/A</v>
      </c>
      <c r="E41" s="44">
        <f t="shared" si="10"/>
        <v>0.96000000000000019</v>
      </c>
      <c r="H41" s="12" t="s">
        <v>203</v>
      </c>
      <c r="I41">
        <v>1</v>
      </c>
      <c r="N41" s="1" t="e">
        <f t="shared" ca="1" si="9"/>
        <v>#N/A</v>
      </c>
      <c r="O41" s="44">
        <f t="shared" si="11"/>
        <v>0.96000000000000019</v>
      </c>
      <c r="R41" s="12" t="s">
        <v>203</v>
      </c>
      <c r="S41">
        <v>1</v>
      </c>
    </row>
    <row r="42" spans="2:19" x14ac:dyDescent="0.25">
      <c r="D42" s="1" t="e">
        <f t="shared" ca="1" si="8"/>
        <v>#N/A</v>
      </c>
      <c r="E42" s="44">
        <f t="shared" si="10"/>
        <v>0.98500000000000021</v>
      </c>
      <c r="H42" s="13" t="s">
        <v>14</v>
      </c>
      <c r="I42">
        <v>2</v>
      </c>
      <c r="N42" s="1" t="e">
        <f t="shared" ca="1" si="9"/>
        <v>#N/A</v>
      </c>
      <c r="O42" s="44">
        <f t="shared" si="11"/>
        <v>0.98500000000000021</v>
      </c>
      <c r="R42" s="13" t="s">
        <v>14</v>
      </c>
      <c r="S42">
        <v>2</v>
      </c>
    </row>
    <row r="43" spans="2:19" x14ac:dyDescent="0.25">
      <c r="D43" s="1" t="e">
        <f t="shared" ca="1" si="8"/>
        <v>#N/A</v>
      </c>
      <c r="E43" s="44">
        <f t="shared" si="10"/>
        <v>1.0100000000000002</v>
      </c>
      <c r="H43" s="13" t="s">
        <v>220</v>
      </c>
      <c r="I43">
        <v>2</v>
      </c>
      <c r="N43" s="1" t="e">
        <f t="shared" ca="1" si="9"/>
        <v>#N/A</v>
      </c>
      <c r="O43" s="44">
        <f t="shared" si="11"/>
        <v>1.0100000000000002</v>
      </c>
      <c r="R43" s="13" t="s">
        <v>220</v>
      </c>
      <c r="S43">
        <v>2</v>
      </c>
    </row>
    <row r="44" spans="2:19" x14ac:dyDescent="0.25">
      <c r="D44" s="1" t="e">
        <f t="shared" ca="1" si="8"/>
        <v>#N/A</v>
      </c>
      <c r="E44" s="44">
        <f t="shared" si="10"/>
        <v>1.0350000000000001</v>
      </c>
      <c r="H44" s="13" t="s">
        <v>16</v>
      </c>
      <c r="I44">
        <v>2</v>
      </c>
      <c r="N44" s="1" t="e">
        <f t="shared" ca="1" si="9"/>
        <v>#N/A</v>
      </c>
      <c r="O44" s="44">
        <f t="shared" si="11"/>
        <v>1.0350000000000001</v>
      </c>
      <c r="R44" s="13" t="s">
        <v>16</v>
      </c>
      <c r="S44">
        <v>2</v>
      </c>
    </row>
    <row r="45" spans="2:19" x14ac:dyDescent="0.25">
      <c r="D45" s="1" t="e">
        <f t="shared" ca="1" si="8"/>
        <v>#N/A</v>
      </c>
      <c r="E45" s="44">
        <f t="shared" si="10"/>
        <v>1.06</v>
      </c>
      <c r="H45" s="13" t="s">
        <v>15</v>
      </c>
      <c r="I45">
        <v>2</v>
      </c>
      <c r="N45" s="1" t="e">
        <f t="shared" ca="1" si="9"/>
        <v>#N/A</v>
      </c>
      <c r="O45" s="44">
        <f t="shared" si="11"/>
        <v>1.06</v>
      </c>
      <c r="R45" s="13" t="s">
        <v>15</v>
      </c>
      <c r="S45">
        <v>2</v>
      </c>
    </row>
    <row r="46" spans="2:19" x14ac:dyDescent="0.25">
      <c r="D46" s="1" t="e">
        <f t="shared" ca="1" si="8"/>
        <v>#N/A</v>
      </c>
      <c r="E46" s="44">
        <f t="shared" si="10"/>
        <v>1.085</v>
      </c>
      <c r="N46" s="1" t="e">
        <f t="shared" ca="1" si="9"/>
        <v>#N/A</v>
      </c>
      <c r="O46" s="44">
        <f t="shared" si="11"/>
        <v>1.085</v>
      </c>
    </row>
    <row r="47" spans="2:19" x14ac:dyDescent="0.25">
      <c r="D47" s="1" t="e">
        <f t="shared" ca="1" si="8"/>
        <v>#N/A</v>
      </c>
      <c r="E47" s="44">
        <f t="shared" si="10"/>
        <v>1.1099999999999999</v>
      </c>
      <c r="N47" s="1" t="e">
        <f t="shared" ca="1" si="9"/>
        <v>#N/A</v>
      </c>
      <c r="O47" s="44">
        <f t="shared" si="11"/>
        <v>1.1099999999999999</v>
      </c>
    </row>
    <row r="48" spans="2:19" x14ac:dyDescent="0.25">
      <c r="D48" s="1" t="e">
        <f t="shared" ca="1" si="8"/>
        <v>#N/A</v>
      </c>
      <c r="E48" s="44">
        <f t="shared" si="10"/>
        <v>1.1349999999999998</v>
      </c>
      <c r="N48" s="1" t="e">
        <f t="shared" ca="1" si="9"/>
        <v>#N/A</v>
      </c>
      <c r="O48" s="44">
        <f t="shared" si="11"/>
        <v>1.1349999999999998</v>
      </c>
    </row>
    <row r="49" spans="4:15" x14ac:dyDescent="0.25">
      <c r="D49" s="1" t="e">
        <f t="shared" ca="1" si="8"/>
        <v>#N/A</v>
      </c>
      <c r="E49" s="44">
        <f t="shared" si="10"/>
        <v>1.1599999999999997</v>
      </c>
      <c r="N49" s="1" t="e">
        <f t="shared" ca="1" si="9"/>
        <v>#N/A</v>
      </c>
      <c r="O49" s="44">
        <f t="shared" si="11"/>
        <v>1.1599999999999997</v>
      </c>
    </row>
    <row r="50" spans="4:15" x14ac:dyDescent="0.25">
      <c r="D50" s="1" t="e">
        <f t="shared" ca="1" si="8"/>
        <v>#N/A</v>
      </c>
      <c r="E50" s="44">
        <f t="shared" si="10"/>
        <v>1.1849999999999996</v>
      </c>
      <c r="N50" s="1" t="e">
        <f t="shared" ca="1" si="9"/>
        <v>#N/A</v>
      </c>
      <c r="O50" s="44">
        <f t="shared" si="11"/>
        <v>1.1849999999999996</v>
      </c>
    </row>
    <row r="51" spans="4:15" x14ac:dyDescent="0.25">
      <c r="D51" s="1" t="e">
        <f t="shared" ca="1" si="8"/>
        <v>#N/A</v>
      </c>
      <c r="E51" s="44">
        <f t="shared" si="10"/>
        <v>1.2099999999999995</v>
      </c>
      <c r="N51" s="1" t="e">
        <f t="shared" ca="1" si="9"/>
        <v>#N/A</v>
      </c>
      <c r="O51" s="44">
        <f t="shared" si="11"/>
        <v>1.2099999999999995</v>
      </c>
    </row>
    <row r="52" spans="4:15" x14ac:dyDescent="0.25">
      <c r="D52" s="1" t="e">
        <f t="shared" ca="1" si="8"/>
        <v>#N/A</v>
      </c>
      <c r="E52" s="44">
        <v>1.2250000000000001</v>
      </c>
      <c r="N52" s="1" t="e">
        <f t="shared" ca="1" si="9"/>
        <v>#N/A</v>
      </c>
      <c r="O52" s="44">
        <v>1.2250000000000001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workbookViewId="0">
      <selection activeCell="F36" sqref="F36"/>
    </sheetView>
  </sheetViews>
  <sheetFormatPr baseColWidth="10" defaultRowHeight="15" x14ac:dyDescent="0.25"/>
  <sheetData>
    <row r="1" spans="1:19" x14ac:dyDescent="0.25">
      <c r="A1" t="s">
        <v>486</v>
      </c>
      <c r="K1" t="s">
        <v>489</v>
      </c>
    </row>
    <row r="2" spans="1:19" x14ac:dyDescent="0.25">
      <c r="B2" t="s">
        <v>215</v>
      </c>
      <c r="C2" s="70">
        <f>'Changement de situation'!P5</f>
        <v>0</v>
      </c>
      <c r="D2" s="32" t="e">
        <f ca="1">'Changement de situation'!V3</f>
        <v>#REF!</v>
      </c>
      <c r="E2">
        <f>'Changement de situation'!C5</f>
        <v>0</v>
      </c>
      <c r="F2" t="e">
        <f>LOOKUP(E2,H5:H19,I5:I19)</f>
        <v>#N/A</v>
      </c>
      <c r="L2" t="s">
        <v>215</v>
      </c>
      <c r="M2" s="70">
        <f>'Changement de situation'!P9</f>
        <v>0</v>
      </c>
      <c r="N2" s="32" t="e">
        <f ca="1">'Changement de situation'!V9</f>
        <v>#N/A</v>
      </c>
      <c r="O2">
        <f>'Changement de situation'!C9</f>
        <v>0</v>
      </c>
      <c r="P2" t="e">
        <f>LOOKUP(O2,R5:R19,S5:S19)</f>
        <v>#N/A</v>
      </c>
    </row>
    <row r="3" spans="1:19" x14ac:dyDescent="0.25">
      <c r="B3" t="s">
        <v>216</v>
      </c>
      <c r="C3" s="70">
        <f ca="1">'Changement de situation'!N5</f>
        <v>0</v>
      </c>
      <c r="D3" s="1" t="e">
        <f t="array" aca="1" ref="D3" ca="1">MIN(IF(B6:B12&gt;D2,B6:B12))</f>
        <v>#REF!</v>
      </c>
      <c r="E3" s="1" t="e">
        <f t="array" aca="1" ref="E3" ca="1">MIN(IF(D6:D26&gt;D2,D6:D26))</f>
        <v>#REF!</v>
      </c>
      <c r="F3" t="s">
        <v>487</v>
      </c>
      <c r="L3" t="s">
        <v>216</v>
      </c>
      <c r="M3" s="70">
        <f ca="1">'Changement de situation'!N9</f>
        <v>0</v>
      </c>
      <c r="N3" s="1" t="e">
        <f t="array" aca="1" ref="N3" ca="1">MIN(IF(L6:L12&gt;N2,L6:L12))</f>
        <v>#N/A</v>
      </c>
      <c r="O3" s="1" t="e">
        <f t="array" aca="1" ref="O3" ca="1">MIN(IF(N6:N26&gt;N2,N6:N26))</f>
        <v>#N/A</v>
      </c>
      <c r="P3" t="s">
        <v>487</v>
      </c>
    </row>
    <row r="4" spans="1:19" x14ac:dyDescent="0.25">
      <c r="C4" s="70" t="s">
        <v>212</v>
      </c>
      <c r="D4" t="e">
        <f ca="1">LOOKUP(D3,B6:B12,C6:C12)</f>
        <v>#REF!</v>
      </c>
      <c r="E4" t="e">
        <f ca="1">LOOKUP(E3,D6:D26,E6:E26)</f>
        <v>#REF!</v>
      </c>
      <c r="F4" t="e">
        <f>IF(F2=2,D4,E4)</f>
        <v>#N/A</v>
      </c>
      <c r="M4" s="70" t="s">
        <v>212</v>
      </c>
      <c r="N4" t="e">
        <f ca="1">LOOKUP(N3,L6:L12,M6:M12)</f>
        <v>#N/A</v>
      </c>
      <c r="O4" t="e">
        <f ca="1">LOOKUP(O3,N6:N26,O6:O26)</f>
        <v>#N/A</v>
      </c>
      <c r="P4" t="e">
        <f>IF(P2=2,N4,O4)</f>
        <v>#N/A</v>
      </c>
    </row>
    <row r="5" spans="1:19" x14ac:dyDescent="0.25">
      <c r="H5" s="13" t="s">
        <v>18</v>
      </c>
      <c r="I5">
        <v>2</v>
      </c>
      <c r="R5" s="13" t="s">
        <v>18</v>
      </c>
      <c r="S5">
        <v>2</v>
      </c>
    </row>
    <row r="6" spans="1:19" x14ac:dyDescent="0.25">
      <c r="B6" s="1">
        <f t="shared" ref="B6:B12" ca="1" si="0">361.9*$C$2*$C$3*C6</f>
        <v>0</v>
      </c>
      <c r="C6" s="70">
        <v>0.85</v>
      </c>
      <c r="D6" s="1">
        <f ca="1">361.9*$C$2*$C$3*E6</f>
        <v>0</v>
      </c>
      <c r="E6">
        <v>0.73499999999999999</v>
      </c>
      <c r="H6" s="13" t="s">
        <v>221</v>
      </c>
      <c r="I6">
        <v>2</v>
      </c>
      <c r="L6" s="1">
        <f t="shared" ref="L6:L12" ca="1" si="1">361.9*$C$2*$C$3*M6</f>
        <v>0</v>
      </c>
      <c r="M6" s="70">
        <v>0.85</v>
      </c>
      <c r="N6" s="1">
        <f ca="1">361.9*$C$2*$C$3*O6</f>
        <v>0</v>
      </c>
      <c r="O6">
        <v>0.73499999999999999</v>
      </c>
      <c r="R6" s="13" t="s">
        <v>221</v>
      </c>
      <c r="S6">
        <v>2</v>
      </c>
    </row>
    <row r="7" spans="1:19" x14ac:dyDescent="0.25">
      <c r="B7" s="1">
        <f t="shared" ca="1" si="0"/>
        <v>0</v>
      </c>
      <c r="C7" s="70">
        <v>0.9</v>
      </c>
      <c r="D7" s="1">
        <f t="shared" ref="D7:D26" ca="1" si="2">361.9*$C$2*$C$3*E7</f>
        <v>0</v>
      </c>
      <c r="E7" s="44">
        <f>E6+0.025</f>
        <v>0.76</v>
      </c>
      <c r="H7" s="13" t="s">
        <v>222</v>
      </c>
      <c r="I7">
        <v>2</v>
      </c>
      <c r="J7" s="2"/>
      <c r="L7" s="1">
        <f t="shared" ca="1" si="1"/>
        <v>0</v>
      </c>
      <c r="M7" s="70">
        <v>0.9</v>
      </c>
      <c r="N7" s="1">
        <f t="shared" ref="N7:N26" ca="1" si="3">361.9*$C$2*$C$3*O7</f>
        <v>0</v>
      </c>
      <c r="O7" s="44">
        <f>O6+0.025</f>
        <v>0.76</v>
      </c>
      <c r="R7" s="13" t="s">
        <v>222</v>
      </c>
      <c r="S7">
        <v>2</v>
      </c>
    </row>
    <row r="8" spans="1:19" x14ac:dyDescent="0.25">
      <c r="B8" s="1">
        <f t="shared" ca="1" si="0"/>
        <v>0</v>
      </c>
      <c r="C8" s="70">
        <v>0.95</v>
      </c>
      <c r="D8" s="1">
        <f t="shared" ca="1" si="2"/>
        <v>0</v>
      </c>
      <c r="E8" s="44">
        <f t="shared" ref="E8:E25" si="4">E7+0.025</f>
        <v>0.78500000000000003</v>
      </c>
      <c r="H8" s="13" t="s">
        <v>226</v>
      </c>
      <c r="I8">
        <v>2</v>
      </c>
      <c r="J8" s="2"/>
      <c r="L8" s="1">
        <f t="shared" ca="1" si="1"/>
        <v>0</v>
      </c>
      <c r="M8" s="70">
        <v>0.95</v>
      </c>
      <c r="N8" s="1">
        <f t="shared" ca="1" si="3"/>
        <v>0</v>
      </c>
      <c r="O8" s="44">
        <f t="shared" ref="O8:O25" si="5">O7+0.025</f>
        <v>0.78500000000000003</v>
      </c>
      <c r="R8" s="13" t="s">
        <v>226</v>
      </c>
      <c r="S8">
        <v>2</v>
      </c>
    </row>
    <row r="9" spans="1:19" x14ac:dyDescent="0.25">
      <c r="B9" s="1">
        <f t="shared" ca="1" si="0"/>
        <v>0</v>
      </c>
      <c r="C9" s="70">
        <v>1</v>
      </c>
      <c r="D9" s="1">
        <f t="shared" ca="1" si="2"/>
        <v>0</v>
      </c>
      <c r="E9" s="44">
        <f t="shared" si="4"/>
        <v>0.81</v>
      </c>
      <c r="H9" s="12" t="s">
        <v>204</v>
      </c>
      <c r="I9">
        <v>1</v>
      </c>
      <c r="J9" s="2"/>
      <c r="L9" s="1">
        <f t="shared" ca="1" si="1"/>
        <v>0</v>
      </c>
      <c r="M9" s="70">
        <v>1</v>
      </c>
      <c r="N9" s="1">
        <f t="shared" ca="1" si="3"/>
        <v>0</v>
      </c>
      <c r="O9" s="44">
        <f t="shared" si="5"/>
        <v>0.81</v>
      </c>
      <c r="R9" s="12" t="s">
        <v>204</v>
      </c>
      <c r="S9">
        <v>1</v>
      </c>
    </row>
    <row r="10" spans="1:19" x14ac:dyDescent="0.25">
      <c r="B10" s="1">
        <f t="shared" ca="1" si="0"/>
        <v>0</v>
      </c>
      <c r="C10" s="70">
        <v>1.05</v>
      </c>
      <c r="D10" s="1">
        <f t="shared" ca="1" si="2"/>
        <v>0</v>
      </c>
      <c r="E10" s="44">
        <f t="shared" si="4"/>
        <v>0.83500000000000008</v>
      </c>
      <c r="H10" s="12" t="s">
        <v>352</v>
      </c>
      <c r="I10">
        <v>1</v>
      </c>
      <c r="J10" s="2"/>
      <c r="L10" s="1">
        <f t="shared" ca="1" si="1"/>
        <v>0</v>
      </c>
      <c r="M10" s="70">
        <v>1.05</v>
      </c>
      <c r="N10" s="1">
        <f t="shared" ca="1" si="3"/>
        <v>0</v>
      </c>
      <c r="O10" s="44">
        <f t="shared" si="5"/>
        <v>0.83500000000000008</v>
      </c>
      <c r="R10" s="12" t="s">
        <v>352</v>
      </c>
      <c r="S10">
        <v>1</v>
      </c>
    </row>
    <row r="11" spans="1:19" x14ac:dyDescent="0.25">
      <c r="B11" s="1">
        <f t="shared" ca="1" si="0"/>
        <v>0</v>
      </c>
      <c r="C11" s="70">
        <v>1.1000000000000001</v>
      </c>
      <c r="D11" s="1">
        <f t="shared" ca="1" si="2"/>
        <v>0</v>
      </c>
      <c r="E11" s="44">
        <f t="shared" si="4"/>
        <v>0.8600000000000001</v>
      </c>
      <c r="H11" s="13" t="s">
        <v>10</v>
      </c>
      <c r="I11">
        <v>1</v>
      </c>
      <c r="J11" s="2"/>
      <c r="L11" s="1">
        <f t="shared" ca="1" si="1"/>
        <v>0</v>
      </c>
      <c r="M11" s="70">
        <v>1.1000000000000001</v>
      </c>
      <c r="N11" s="1">
        <f t="shared" ca="1" si="3"/>
        <v>0</v>
      </c>
      <c r="O11" s="44">
        <f t="shared" si="5"/>
        <v>0.8600000000000001</v>
      </c>
      <c r="R11" s="13" t="s">
        <v>10</v>
      </c>
      <c r="S11">
        <v>1</v>
      </c>
    </row>
    <row r="12" spans="1:19" x14ac:dyDescent="0.25">
      <c r="B12" s="1">
        <f t="shared" ca="1" si="0"/>
        <v>0</v>
      </c>
      <c r="C12" s="70">
        <v>1.1499999999999999</v>
      </c>
      <c r="D12" s="1">
        <f t="shared" ca="1" si="2"/>
        <v>0</v>
      </c>
      <c r="E12" s="44">
        <f t="shared" si="4"/>
        <v>0.88500000000000012</v>
      </c>
      <c r="H12" s="13" t="s">
        <v>225</v>
      </c>
      <c r="I12">
        <v>1</v>
      </c>
      <c r="L12" s="1">
        <f t="shared" ca="1" si="1"/>
        <v>0</v>
      </c>
      <c r="M12" s="70">
        <v>1.1499999999999999</v>
      </c>
      <c r="N12" s="1">
        <f t="shared" ca="1" si="3"/>
        <v>0</v>
      </c>
      <c r="O12" s="44">
        <f t="shared" si="5"/>
        <v>0.88500000000000012</v>
      </c>
      <c r="R12" s="13" t="s">
        <v>225</v>
      </c>
      <c r="S12">
        <v>1</v>
      </c>
    </row>
    <row r="13" spans="1:19" x14ac:dyDescent="0.25">
      <c r="D13" s="1">
        <f t="shared" ca="1" si="2"/>
        <v>0</v>
      </c>
      <c r="E13" s="44">
        <f t="shared" si="4"/>
        <v>0.91000000000000014</v>
      </c>
      <c r="H13" s="13" t="s">
        <v>0</v>
      </c>
      <c r="I13">
        <v>2</v>
      </c>
      <c r="N13" s="1">
        <f t="shared" ca="1" si="3"/>
        <v>0</v>
      </c>
      <c r="O13" s="44">
        <f t="shared" si="5"/>
        <v>0.91000000000000014</v>
      </c>
      <c r="R13" s="13" t="s">
        <v>0</v>
      </c>
      <c r="S13">
        <v>2</v>
      </c>
    </row>
    <row r="14" spans="1:19" x14ac:dyDescent="0.25">
      <c r="D14" s="1">
        <f t="shared" ca="1" si="2"/>
        <v>0</v>
      </c>
      <c r="E14" s="44">
        <f t="shared" si="4"/>
        <v>0.93500000000000016</v>
      </c>
      <c r="H14" s="13" t="s">
        <v>418</v>
      </c>
      <c r="I14">
        <v>2</v>
      </c>
      <c r="N14" s="1">
        <f t="shared" ca="1" si="3"/>
        <v>0</v>
      </c>
      <c r="O14" s="44">
        <f t="shared" si="5"/>
        <v>0.93500000000000016</v>
      </c>
      <c r="R14" s="13" t="s">
        <v>418</v>
      </c>
      <c r="S14">
        <v>2</v>
      </c>
    </row>
    <row r="15" spans="1:19" x14ac:dyDescent="0.25">
      <c r="D15" s="1">
        <f t="shared" ca="1" si="2"/>
        <v>0</v>
      </c>
      <c r="E15" s="44">
        <f t="shared" si="4"/>
        <v>0.96000000000000019</v>
      </c>
      <c r="H15" s="12" t="s">
        <v>203</v>
      </c>
      <c r="I15">
        <v>1</v>
      </c>
      <c r="N15" s="1">
        <f t="shared" ca="1" si="3"/>
        <v>0</v>
      </c>
      <c r="O15" s="44">
        <f t="shared" si="5"/>
        <v>0.96000000000000019</v>
      </c>
      <c r="R15" s="12" t="s">
        <v>203</v>
      </c>
      <c r="S15">
        <v>1</v>
      </c>
    </row>
    <row r="16" spans="1:19" x14ac:dyDescent="0.25">
      <c r="D16" s="1">
        <f t="shared" ca="1" si="2"/>
        <v>0</v>
      </c>
      <c r="E16" s="44">
        <f t="shared" si="4"/>
        <v>0.98500000000000021</v>
      </c>
      <c r="H16" s="13" t="s">
        <v>14</v>
      </c>
      <c r="I16">
        <v>2</v>
      </c>
      <c r="N16" s="1">
        <f t="shared" ca="1" si="3"/>
        <v>0</v>
      </c>
      <c r="O16" s="44">
        <f t="shared" si="5"/>
        <v>0.98500000000000021</v>
      </c>
      <c r="R16" s="13" t="s">
        <v>14</v>
      </c>
      <c r="S16">
        <v>2</v>
      </c>
    </row>
    <row r="17" spans="1:19" x14ac:dyDescent="0.25">
      <c r="D17" s="1">
        <f t="shared" ca="1" si="2"/>
        <v>0</v>
      </c>
      <c r="E17" s="44">
        <f t="shared" si="4"/>
        <v>1.0100000000000002</v>
      </c>
      <c r="H17" s="13" t="s">
        <v>220</v>
      </c>
      <c r="I17">
        <v>2</v>
      </c>
      <c r="N17" s="1">
        <f t="shared" ca="1" si="3"/>
        <v>0</v>
      </c>
      <c r="O17" s="44">
        <f t="shared" si="5"/>
        <v>1.0100000000000002</v>
      </c>
      <c r="R17" s="13" t="s">
        <v>220</v>
      </c>
      <c r="S17">
        <v>2</v>
      </c>
    </row>
    <row r="18" spans="1:19" x14ac:dyDescent="0.25">
      <c r="D18" s="1">
        <f t="shared" ca="1" si="2"/>
        <v>0</v>
      </c>
      <c r="E18" s="44">
        <f t="shared" si="4"/>
        <v>1.0350000000000001</v>
      </c>
      <c r="H18" s="13" t="s">
        <v>16</v>
      </c>
      <c r="I18">
        <v>2</v>
      </c>
      <c r="N18" s="1">
        <f t="shared" ca="1" si="3"/>
        <v>0</v>
      </c>
      <c r="O18" s="44">
        <f t="shared" si="5"/>
        <v>1.0350000000000001</v>
      </c>
      <c r="R18" s="13" t="s">
        <v>16</v>
      </c>
      <c r="S18">
        <v>2</v>
      </c>
    </row>
    <row r="19" spans="1:19" x14ac:dyDescent="0.25">
      <c r="D19" s="1">
        <f t="shared" ca="1" si="2"/>
        <v>0</v>
      </c>
      <c r="E19" s="44">
        <f t="shared" si="4"/>
        <v>1.06</v>
      </c>
      <c r="H19" s="13" t="s">
        <v>15</v>
      </c>
      <c r="I19">
        <v>2</v>
      </c>
      <c r="N19" s="1">
        <f t="shared" ca="1" si="3"/>
        <v>0</v>
      </c>
      <c r="O19" s="44">
        <f t="shared" si="5"/>
        <v>1.06</v>
      </c>
      <c r="R19" s="13" t="s">
        <v>15</v>
      </c>
      <c r="S19">
        <v>2</v>
      </c>
    </row>
    <row r="20" spans="1:19" x14ac:dyDescent="0.25">
      <c r="D20" s="1">
        <f t="shared" ca="1" si="2"/>
        <v>0</v>
      </c>
      <c r="E20" s="44">
        <f t="shared" si="4"/>
        <v>1.085</v>
      </c>
      <c r="N20" s="1">
        <f t="shared" ca="1" si="3"/>
        <v>0</v>
      </c>
      <c r="O20" s="44">
        <f t="shared" si="5"/>
        <v>1.085</v>
      </c>
    </row>
    <row r="21" spans="1:19" x14ac:dyDescent="0.25">
      <c r="D21" s="1">
        <f t="shared" ca="1" si="2"/>
        <v>0</v>
      </c>
      <c r="E21" s="44">
        <f t="shared" si="4"/>
        <v>1.1099999999999999</v>
      </c>
      <c r="N21" s="1">
        <f t="shared" ca="1" si="3"/>
        <v>0</v>
      </c>
      <c r="O21" s="44">
        <f t="shared" si="5"/>
        <v>1.1099999999999999</v>
      </c>
    </row>
    <row r="22" spans="1:19" x14ac:dyDescent="0.25">
      <c r="D22" s="1">
        <f t="shared" ca="1" si="2"/>
        <v>0</v>
      </c>
      <c r="E22" s="44">
        <f t="shared" si="4"/>
        <v>1.1349999999999998</v>
      </c>
      <c r="N22" s="1">
        <f t="shared" ca="1" si="3"/>
        <v>0</v>
      </c>
      <c r="O22" s="44">
        <f t="shared" si="5"/>
        <v>1.1349999999999998</v>
      </c>
    </row>
    <row r="23" spans="1:19" x14ac:dyDescent="0.25">
      <c r="D23" s="1">
        <f t="shared" ca="1" si="2"/>
        <v>0</v>
      </c>
      <c r="E23" s="44">
        <f t="shared" si="4"/>
        <v>1.1599999999999997</v>
      </c>
      <c r="N23" s="1">
        <f t="shared" ca="1" si="3"/>
        <v>0</v>
      </c>
      <c r="O23" s="44">
        <f t="shared" si="5"/>
        <v>1.1599999999999997</v>
      </c>
    </row>
    <row r="24" spans="1:19" x14ac:dyDescent="0.25">
      <c r="D24" s="1">
        <f t="shared" ca="1" si="2"/>
        <v>0</v>
      </c>
      <c r="E24" s="44">
        <f t="shared" si="4"/>
        <v>1.1849999999999996</v>
      </c>
      <c r="N24" s="1">
        <f t="shared" ca="1" si="3"/>
        <v>0</v>
      </c>
      <c r="O24" s="44">
        <f t="shared" si="5"/>
        <v>1.1849999999999996</v>
      </c>
    </row>
    <row r="25" spans="1:19" x14ac:dyDescent="0.25">
      <c r="D25" s="1">
        <f t="shared" ca="1" si="2"/>
        <v>0</v>
      </c>
      <c r="E25" s="44">
        <f t="shared" si="4"/>
        <v>1.2099999999999995</v>
      </c>
      <c r="N25" s="1">
        <f t="shared" ca="1" si="3"/>
        <v>0</v>
      </c>
      <c r="O25" s="44">
        <f t="shared" si="5"/>
        <v>1.2099999999999995</v>
      </c>
    </row>
    <row r="26" spans="1:19" x14ac:dyDescent="0.25">
      <c r="D26" s="1">
        <f t="shared" ca="1" si="2"/>
        <v>0</v>
      </c>
      <c r="E26" s="44">
        <v>1.2250000000000001</v>
      </c>
      <c r="N26" s="1">
        <f t="shared" ca="1" si="3"/>
        <v>0</v>
      </c>
      <c r="O26" s="44">
        <v>1.2250000000000001</v>
      </c>
    </row>
    <row r="27" spans="1:19" x14ac:dyDescent="0.25">
      <c r="A27" t="s">
        <v>488</v>
      </c>
      <c r="K27" t="s">
        <v>490</v>
      </c>
    </row>
    <row r="28" spans="1:19" x14ac:dyDescent="0.25">
      <c r="B28" t="s">
        <v>215</v>
      </c>
      <c r="C28" s="70">
        <f>'Changement de situation'!P7</f>
        <v>0</v>
      </c>
      <c r="D28" s="32" t="e">
        <f ca="1">'Changement de situation'!V7</f>
        <v>#N/A</v>
      </c>
      <c r="E28">
        <f>'Changement de situation'!C7</f>
        <v>0</v>
      </c>
      <c r="F28" t="e">
        <f>LOOKUP(E28,H31:H45,I31:I45)</f>
        <v>#N/A</v>
      </c>
      <c r="L28" t="s">
        <v>215</v>
      </c>
      <c r="M28" s="70">
        <f>'Changement de situation'!P11</f>
        <v>0</v>
      </c>
      <c r="N28" s="32">
        <f>'Changement de situation'!U40</f>
        <v>0</v>
      </c>
      <c r="O28">
        <f>'Changement de situation'!C11</f>
        <v>0</v>
      </c>
      <c r="P28" t="e">
        <f>LOOKUP(O28,R31:R45,S31:S45)</f>
        <v>#N/A</v>
      </c>
    </row>
    <row r="29" spans="1:19" x14ac:dyDescent="0.25">
      <c r="B29" t="s">
        <v>216</v>
      </c>
      <c r="C29" s="70">
        <f ca="1">'Changement de situation'!N7</f>
        <v>0</v>
      </c>
      <c r="D29" s="1" t="e">
        <f t="array" aca="1" ref="D29" ca="1">MIN(IF(B32:B38&gt;D28,B32:B38))</f>
        <v>#N/A</v>
      </c>
      <c r="E29" s="1" t="e">
        <f t="array" aca="1" ref="E29" ca="1">MIN(IF(D32:D52&gt;D28,D32:D52))</f>
        <v>#N/A</v>
      </c>
      <c r="F29" t="s">
        <v>487</v>
      </c>
      <c r="L29" t="s">
        <v>216</v>
      </c>
      <c r="M29" s="70">
        <f ca="1">'Changement de situation'!N11</f>
        <v>0</v>
      </c>
      <c r="N29" s="1">
        <f t="array" aca="1" ref="N29" ca="1">MIN(IF(L32:L38&gt;N28,L32:L38))</f>
        <v>0</v>
      </c>
      <c r="O29" s="1">
        <f t="array" aca="1" ref="O29" ca="1">MIN(IF(N32:N52&gt;N28,N32:N52))</f>
        <v>0</v>
      </c>
      <c r="P29" t="s">
        <v>487</v>
      </c>
    </row>
    <row r="30" spans="1:19" x14ac:dyDescent="0.25">
      <c r="C30" s="70" t="s">
        <v>212</v>
      </c>
      <c r="D30" t="e">
        <f ca="1">LOOKUP(D29,B32:B38,C32:C38)</f>
        <v>#N/A</v>
      </c>
      <c r="E30" t="e">
        <f ca="1">LOOKUP(E29,D32:D52,E32:E52)</f>
        <v>#N/A</v>
      </c>
      <c r="F30" t="e">
        <f>IF(F28=2,D30,E30)</f>
        <v>#N/A</v>
      </c>
      <c r="M30" s="70" t="s">
        <v>212</v>
      </c>
      <c r="N30">
        <f ca="1">LOOKUP(N29,L32:L38,M32:M38)</f>
        <v>1.1499999999999999</v>
      </c>
      <c r="O30">
        <f ca="1">LOOKUP(O29,N32:N52,O32:O52)</f>
        <v>1.2250000000000001</v>
      </c>
      <c r="P30" t="e">
        <f>IF(P28=2,N30,O30)</f>
        <v>#N/A</v>
      </c>
    </row>
    <row r="31" spans="1:19" x14ac:dyDescent="0.25">
      <c r="H31" s="13" t="s">
        <v>18</v>
      </c>
      <c r="I31">
        <v>2</v>
      </c>
      <c r="R31" s="13" t="s">
        <v>18</v>
      </c>
      <c r="S31">
        <v>2</v>
      </c>
    </row>
    <row r="32" spans="1:19" x14ac:dyDescent="0.25">
      <c r="B32" s="1">
        <f t="shared" ref="B32:B38" ca="1" si="6">361.9*$C$2*$C$3*C32</f>
        <v>0</v>
      </c>
      <c r="C32" s="70">
        <v>0.85</v>
      </c>
      <c r="D32" s="1">
        <f ca="1">361.9*$C$2*$C$3*E32</f>
        <v>0</v>
      </c>
      <c r="E32">
        <v>0.73499999999999999</v>
      </c>
      <c r="H32" s="13" t="s">
        <v>221</v>
      </c>
      <c r="I32">
        <v>2</v>
      </c>
      <c r="L32" s="1">
        <f t="shared" ref="L32:L38" ca="1" si="7">361.9*$C$2*$C$3*M32</f>
        <v>0</v>
      </c>
      <c r="M32" s="70">
        <v>0.85</v>
      </c>
      <c r="N32" s="1">
        <f ca="1">361.9*$C$2*$C$3*O32</f>
        <v>0</v>
      </c>
      <c r="O32">
        <v>0.73499999999999999</v>
      </c>
      <c r="R32" s="13" t="s">
        <v>221</v>
      </c>
      <c r="S32">
        <v>2</v>
      </c>
    </row>
    <row r="33" spans="2:19" x14ac:dyDescent="0.25">
      <c r="B33" s="1">
        <f t="shared" ca="1" si="6"/>
        <v>0</v>
      </c>
      <c r="C33" s="70">
        <v>0.9</v>
      </c>
      <c r="D33" s="1">
        <f t="shared" ref="D33:D52" ca="1" si="8">361.9*$C$2*$C$3*E33</f>
        <v>0</v>
      </c>
      <c r="E33" s="44">
        <f>E32+0.025</f>
        <v>0.76</v>
      </c>
      <c r="H33" s="13" t="s">
        <v>222</v>
      </c>
      <c r="I33">
        <v>2</v>
      </c>
      <c r="L33" s="1">
        <f t="shared" ca="1" si="7"/>
        <v>0</v>
      </c>
      <c r="M33" s="70">
        <v>0.9</v>
      </c>
      <c r="N33" s="1">
        <f t="shared" ref="N33:N52" ca="1" si="9">361.9*$C$2*$C$3*O33</f>
        <v>0</v>
      </c>
      <c r="O33" s="44">
        <f>O32+0.025</f>
        <v>0.76</v>
      </c>
      <c r="R33" s="13" t="s">
        <v>222</v>
      </c>
      <c r="S33">
        <v>2</v>
      </c>
    </row>
    <row r="34" spans="2:19" x14ac:dyDescent="0.25">
      <c r="B34" s="1">
        <f t="shared" ca="1" si="6"/>
        <v>0</v>
      </c>
      <c r="C34" s="70">
        <v>0.95</v>
      </c>
      <c r="D34" s="1">
        <f t="shared" ca="1" si="8"/>
        <v>0</v>
      </c>
      <c r="E34" s="44">
        <f t="shared" ref="E34:E51" si="10">E33+0.025</f>
        <v>0.78500000000000003</v>
      </c>
      <c r="H34" s="13" t="s">
        <v>226</v>
      </c>
      <c r="I34">
        <v>2</v>
      </c>
      <c r="L34" s="1">
        <f t="shared" ca="1" si="7"/>
        <v>0</v>
      </c>
      <c r="M34" s="70">
        <v>0.95</v>
      </c>
      <c r="N34" s="1">
        <f t="shared" ca="1" si="9"/>
        <v>0</v>
      </c>
      <c r="O34" s="44">
        <f t="shared" ref="O34:O51" si="11">O33+0.025</f>
        <v>0.78500000000000003</v>
      </c>
      <c r="R34" s="13" t="s">
        <v>226</v>
      </c>
      <c r="S34">
        <v>2</v>
      </c>
    </row>
    <row r="35" spans="2:19" x14ac:dyDescent="0.25">
      <c r="B35" s="1">
        <f t="shared" ca="1" si="6"/>
        <v>0</v>
      </c>
      <c r="C35" s="70">
        <v>1</v>
      </c>
      <c r="D35" s="1">
        <f t="shared" ca="1" si="8"/>
        <v>0</v>
      </c>
      <c r="E35" s="44">
        <f t="shared" si="10"/>
        <v>0.81</v>
      </c>
      <c r="H35" s="12" t="s">
        <v>204</v>
      </c>
      <c r="I35">
        <v>1</v>
      </c>
      <c r="L35" s="1">
        <f t="shared" ca="1" si="7"/>
        <v>0</v>
      </c>
      <c r="M35" s="70">
        <v>1</v>
      </c>
      <c r="N35" s="1">
        <f t="shared" ca="1" si="9"/>
        <v>0</v>
      </c>
      <c r="O35" s="44">
        <f t="shared" si="11"/>
        <v>0.81</v>
      </c>
      <c r="R35" s="12" t="s">
        <v>204</v>
      </c>
      <c r="S35">
        <v>1</v>
      </c>
    </row>
    <row r="36" spans="2:19" x14ac:dyDescent="0.25">
      <c r="B36" s="1">
        <f t="shared" ca="1" si="6"/>
        <v>0</v>
      </c>
      <c r="C36" s="70">
        <v>1.05</v>
      </c>
      <c r="D36" s="1">
        <f t="shared" ca="1" si="8"/>
        <v>0</v>
      </c>
      <c r="E36" s="44">
        <f t="shared" si="10"/>
        <v>0.83500000000000008</v>
      </c>
      <c r="H36" s="12" t="s">
        <v>352</v>
      </c>
      <c r="I36">
        <v>1</v>
      </c>
      <c r="L36" s="1">
        <f t="shared" ca="1" si="7"/>
        <v>0</v>
      </c>
      <c r="M36" s="70">
        <v>1.05</v>
      </c>
      <c r="N36" s="1">
        <f t="shared" ca="1" si="9"/>
        <v>0</v>
      </c>
      <c r="O36" s="44">
        <f t="shared" si="11"/>
        <v>0.83500000000000008</v>
      </c>
      <c r="R36" s="12" t="s">
        <v>352</v>
      </c>
      <c r="S36">
        <v>1</v>
      </c>
    </row>
    <row r="37" spans="2:19" x14ac:dyDescent="0.25">
      <c r="B37" s="1">
        <f t="shared" ca="1" si="6"/>
        <v>0</v>
      </c>
      <c r="C37" s="70">
        <v>1.1000000000000001</v>
      </c>
      <c r="D37" s="1">
        <f t="shared" ca="1" si="8"/>
        <v>0</v>
      </c>
      <c r="E37" s="44">
        <f t="shared" si="10"/>
        <v>0.8600000000000001</v>
      </c>
      <c r="H37" s="13" t="s">
        <v>10</v>
      </c>
      <c r="I37">
        <v>1</v>
      </c>
      <c r="L37" s="1">
        <f t="shared" ca="1" si="7"/>
        <v>0</v>
      </c>
      <c r="M37" s="70">
        <v>1.1000000000000001</v>
      </c>
      <c r="N37" s="1">
        <f t="shared" ca="1" si="9"/>
        <v>0</v>
      </c>
      <c r="O37" s="44">
        <f t="shared" si="11"/>
        <v>0.8600000000000001</v>
      </c>
      <c r="R37" s="13" t="s">
        <v>10</v>
      </c>
      <c r="S37">
        <v>1</v>
      </c>
    </row>
    <row r="38" spans="2:19" x14ac:dyDescent="0.25">
      <c r="B38" s="1">
        <f t="shared" ca="1" si="6"/>
        <v>0</v>
      </c>
      <c r="C38" s="70">
        <v>1.1499999999999999</v>
      </c>
      <c r="D38" s="1">
        <f t="shared" ca="1" si="8"/>
        <v>0</v>
      </c>
      <c r="E38" s="44">
        <f t="shared" si="10"/>
        <v>0.88500000000000012</v>
      </c>
      <c r="H38" s="13" t="s">
        <v>225</v>
      </c>
      <c r="I38">
        <v>1</v>
      </c>
      <c r="L38" s="1">
        <f t="shared" ca="1" si="7"/>
        <v>0</v>
      </c>
      <c r="M38" s="70">
        <v>1.1499999999999999</v>
      </c>
      <c r="N38" s="1">
        <f t="shared" ca="1" si="9"/>
        <v>0</v>
      </c>
      <c r="O38" s="44">
        <f t="shared" si="11"/>
        <v>0.88500000000000012</v>
      </c>
      <c r="R38" s="13" t="s">
        <v>225</v>
      </c>
      <c r="S38">
        <v>1</v>
      </c>
    </row>
    <row r="39" spans="2:19" x14ac:dyDescent="0.25">
      <c r="D39" s="1">
        <f t="shared" ca="1" si="8"/>
        <v>0</v>
      </c>
      <c r="E39" s="44">
        <f t="shared" si="10"/>
        <v>0.91000000000000014</v>
      </c>
      <c r="H39" s="13" t="s">
        <v>0</v>
      </c>
      <c r="I39">
        <v>2</v>
      </c>
      <c r="N39" s="1">
        <f t="shared" ca="1" si="9"/>
        <v>0</v>
      </c>
      <c r="O39" s="44">
        <f t="shared" si="11"/>
        <v>0.91000000000000014</v>
      </c>
      <c r="R39" s="13" t="s">
        <v>0</v>
      </c>
      <c r="S39">
        <v>2</v>
      </c>
    </row>
    <row r="40" spans="2:19" x14ac:dyDescent="0.25">
      <c r="D40" s="1">
        <f t="shared" ca="1" si="8"/>
        <v>0</v>
      </c>
      <c r="E40" s="44">
        <f t="shared" si="10"/>
        <v>0.93500000000000016</v>
      </c>
      <c r="H40" s="13" t="s">
        <v>418</v>
      </c>
      <c r="I40">
        <v>2</v>
      </c>
      <c r="N40" s="1">
        <f t="shared" ca="1" si="9"/>
        <v>0</v>
      </c>
      <c r="O40" s="44">
        <f t="shared" si="11"/>
        <v>0.93500000000000016</v>
      </c>
      <c r="R40" s="13" t="s">
        <v>418</v>
      </c>
      <c r="S40">
        <v>2</v>
      </c>
    </row>
    <row r="41" spans="2:19" x14ac:dyDescent="0.25">
      <c r="D41" s="1">
        <f t="shared" ca="1" si="8"/>
        <v>0</v>
      </c>
      <c r="E41" s="44">
        <f t="shared" si="10"/>
        <v>0.96000000000000019</v>
      </c>
      <c r="H41" s="12" t="s">
        <v>203</v>
      </c>
      <c r="I41">
        <v>1</v>
      </c>
      <c r="N41" s="1">
        <f t="shared" ca="1" si="9"/>
        <v>0</v>
      </c>
      <c r="O41" s="44">
        <f t="shared" si="11"/>
        <v>0.96000000000000019</v>
      </c>
      <c r="R41" s="12" t="s">
        <v>203</v>
      </c>
      <c r="S41">
        <v>1</v>
      </c>
    </row>
    <row r="42" spans="2:19" x14ac:dyDescent="0.25">
      <c r="D42" s="1">
        <f t="shared" ca="1" si="8"/>
        <v>0</v>
      </c>
      <c r="E42" s="44">
        <f t="shared" si="10"/>
        <v>0.98500000000000021</v>
      </c>
      <c r="H42" s="13" t="s">
        <v>14</v>
      </c>
      <c r="I42">
        <v>2</v>
      </c>
      <c r="N42" s="1">
        <f t="shared" ca="1" si="9"/>
        <v>0</v>
      </c>
      <c r="O42" s="44">
        <f t="shared" si="11"/>
        <v>0.98500000000000021</v>
      </c>
      <c r="R42" s="13" t="s">
        <v>14</v>
      </c>
      <c r="S42">
        <v>2</v>
      </c>
    </row>
    <row r="43" spans="2:19" x14ac:dyDescent="0.25">
      <c r="D43" s="1">
        <f t="shared" ca="1" si="8"/>
        <v>0</v>
      </c>
      <c r="E43" s="44">
        <f t="shared" si="10"/>
        <v>1.0100000000000002</v>
      </c>
      <c r="H43" s="13" t="s">
        <v>220</v>
      </c>
      <c r="I43">
        <v>2</v>
      </c>
      <c r="N43" s="1">
        <f t="shared" ca="1" si="9"/>
        <v>0</v>
      </c>
      <c r="O43" s="44">
        <f t="shared" si="11"/>
        <v>1.0100000000000002</v>
      </c>
      <c r="R43" s="13" t="s">
        <v>220</v>
      </c>
      <c r="S43">
        <v>2</v>
      </c>
    </row>
    <row r="44" spans="2:19" x14ac:dyDescent="0.25">
      <c r="D44" s="1">
        <f t="shared" ca="1" si="8"/>
        <v>0</v>
      </c>
      <c r="E44" s="44">
        <f t="shared" si="10"/>
        <v>1.0350000000000001</v>
      </c>
      <c r="H44" s="13" t="s">
        <v>16</v>
      </c>
      <c r="I44">
        <v>2</v>
      </c>
      <c r="N44" s="1">
        <f t="shared" ca="1" si="9"/>
        <v>0</v>
      </c>
      <c r="O44" s="44">
        <f t="shared" si="11"/>
        <v>1.0350000000000001</v>
      </c>
      <c r="R44" s="13" t="s">
        <v>16</v>
      </c>
      <c r="S44">
        <v>2</v>
      </c>
    </row>
    <row r="45" spans="2:19" x14ac:dyDescent="0.25">
      <c r="D45" s="1">
        <f t="shared" ca="1" si="8"/>
        <v>0</v>
      </c>
      <c r="E45" s="44">
        <f t="shared" si="10"/>
        <v>1.06</v>
      </c>
      <c r="H45" s="13" t="s">
        <v>15</v>
      </c>
      <c r="I45">
        <v>2</v>
      </c>
      <c r="N45" s="1">
        <f t="shared" ca="1" si="9"/>
        <v>0</v>
      </c>
      <c r="O45" s="44">
        <f t="shared" si="11"/>
        <v>1.06</v>
      </c>
      <c r="R45" s="13" t="s">
        <v>15</v>
      </c>
      <c r="S45">
        <v>2</v>
      </c>
    </row>
    <row r="46" spans="2:19" x14ac:dyDescent="0.25">
      <c r="D46" s="1">
        <f t="shared" ca="1" si="8"/>
        <v>0</v>
      </c>
      <c r="E46" s="44">
        <f t="shared" si="10"/>
        <v>1.085</v>
      </c>
      <c r="N46" s="1">
        <f t="shared" ca="1" si="9"/>
        <v>0</v>
      </c>
      <c r="O46" s="44">
        <f t="shared" si="11"/>
        <v>1.085</v>
      </c>
    </row>
    <row r="47" spans="2:19" x14ac:dyDescent="0.25">
      <c r="D47" s="1">
        <f t="shared" ca="1" si="8"/>
        <v>0</v>
      </c>
      <c r="E47" s="44">
        <f t="shared" si="10"/>
        <v>1.1099999999999999</v>
      </c>
      <c r="N47" s="1">
        <f t="shared" ca="1" si="9"/>
        <v>0</v>
      </c>
      <c r="O47" s="44">
        <f t="shared" si="11"/>
        <v>1.1099999999999999</v>
      </c>
    </row>
    <row r="48" spans="2:19" x14ac:dyDescent="0.25">
      <c r="D48" s="1">
        <f t="shared" ca="1" si="8"/>
        <v>0</v>
      </c>
      <c r="E48" s="44">
        <f t="shared" si="10"/>
        <v>1.1349999999999998</v>
      </c>
      <c r="N48" s="1">
        <f t="shared" ca="1" si="9"/>
        <v>0</v>
      </c>
      <c r="O48" s="44">
        <f t="shared" si="11"/>
        <v>1.1349999999999998</v>
      </c>
    </row>
    <row r="49" spans="4:15" x14ac:dyDescent="0.25">
      <c r="D49" s="1">
        <f t="shared" ca="1" si="8"/>
        <v>0</v>
      </c>
      <c r="E49" s="44">
        <f t="shared" si="10"/>
        <v>1.1599999999999997</v>
      </c>
      <c r="N49" s="1">
        <f t="shared" ca="1" si="9"/>
        <v>0</v>
      </c>
      <c r="O49" s="44">
        <f t="shared" si="11"/>
        <v>1.1599999999999997</v>
      </c>
    </row>
    <row r="50" spans="4:15" x14ac:dyDescent="0.25">
      <c r="D50" s="1">
        <f t="shared" ca="1" si="8"/>
        <v>0</v>
      </c>
      <c r="E50" s="44">
        <f t="shared" si="10"/>
        <v>1.1849999999999996</v>
      </c>
      <c r="N50" s="1">
        <f t="shared" ca="1" si="9"/>
        <v>0</v>
      </c>
      <c r="O50" s="44">
        <f t="shared" si="11"/>
        <v>1.1849999999999996</v>
      </c>
    </row>
    <row r="51" spans="4:15" x14ac:dyDescent="0.25">
      <c r="D51" s="1">
        <f t="shared" ca="1" si="8"/>
        <v>0</v>
      </c>
      <c r="E51" s="44">
        <f t="shared" si="10"/>
        <v>1.2099999999999995</v>
      </c>
      <c r="N51" s="1">
        <f t="shared" ca="1" si="9"/>
        <v>0</v>
      </c>
      <c r="O51" s="44">
        <f t="shared" si="11"/>
        <v>1.2099999999999995</v>
      </c>
    </row>
    <row r="52" spans="4:15" x14ac:dyDescent="0.25">
      <c r="D52" s="1">
        <f t="shared" ca="1" si="8"/>
        <v>0</v>
      </c>
      <c r="E52" s="44">
        <v>1.2250000000000001</v>
      </c>
      <c r="N52" s="1">
        <f t="shared" ca="1" si="9"/>
        <v>0</v>
      </c>
      <c r="O52" s="44">
        <v>1.2250000000000001</v>
      </c>
    </row>
  </sheetData>
  <sortState xmlns:xlrd2="http://schemas.microsoft.com/office/spreadsheetml/2017/richdata2" ref="H5:I19">
    <sortCondition ref="H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24"/>
  <sheetViews>
    <sheetView topLeftCell="A16" workbookViewId="0">
      <selection activeCell="F36" sqref="F36"/>
    </sheetView>
  </sheetViews>
  <sheetFormatPr baseColWidth="10" defaultRowHeight="15" x14ac:dyDescent="0.25"/>
  <cols>
    <col min="3" max="3" width="34.85546875" bestFit="1" customWidth="1"/>
    <col min="4" max="4" width="32.5703125" bestFit="1" customWidth="1"/>
    <col min="5" max="5" width="30.42578125" bestFit="1" customWidth="1"/>
    <col min="6" max="6" width="35" bestFit="1" customWidth="1"/>
    <col min="10" max="10" width="18.28515625" bestFit="1" customWidth="1"/>
    <col min="12" max="12" width="35" bestFit="1" customWidth="1"/>
  </cols>
  <sheetData>
    <row r="1" spans="1:8" x14ac:dyDescent="0.25">
      <c r="A1" t="s">
        <v>356</v>
      </c>
      <c r="C1" t="s">
        <v>392</v>
      </c>
      <c r="D1" t="s">
        <v>391</v>
      </c>
      <c r="E1" s="44" t="s">
        <v>212</v>
      </c>
    </row>
    <row r="2" spans="1:8" x14ac:dyDescent="0.25">
      <c r="A2" s="43">
        <v>43831</v>
      </c>
      <c r="C2">
        <f>'Base de données'!H35</f>
        <v>0</v>
      </c>
      <c r="D2">
        <f>'Base de données'!J35</f>
        <v>0</v>
      </c>
      <c r="E2" s="44"/>
      <c r="H2" s="42"/>
    </row>
    <row r="3" spans="1:8" x14ac:dyDescent="0.25">
      <c r="A3" s="43">
        <f>'Changements de Situation'!D21</f>
        <v>0</v>
      </c>
      <c r="C3" t="e">
        <f>LOOKUP(C2,C5:C18,D5:D18)</f>
        <v>#N/A</v>
      </c>
      <c r="D3" t="e">
        <f>LOOKUP(D2,E5:E16,F5:F16)</f>
        <v>#N/A</v>
      </c>
      <c r="E3" s="44" t="e">
        <f ca="1">INDIRECT(C3) INDIRECT(D3)</f>
        <v>#N/A</v>
      </c>
      <c r="H3" s="42"/>
    </row>
    <row r="4" spans="1:8" x14ac:dyDescent="0.25">
      <c r="A4">
        <f>A3-A2</f>
        <v>-43831</v>
      </c>
      <c r="E4" s="45" t="s">
        <v>391</v>
      </c>
      <c r="H4" s="42"/>
    </row>
    <row r="5" spans="1:8" x14ac:dyDescent="0.25">
      <c r="A5">
        <f>1-A4/365</f>
        <v>121.08493150684932</v>
      </c>
      <c r="C5" s="17" t="s">
        <v>18</v>
      </c>
      <c r="D5" s="17" t="s">
        <v>393</v>
      </c>
      <c r="E5" s="17" t="s">
        <v>221</v>
      </c>
      <c r="F5" s="17" t="s">
        <v>406</v>
      </c>
    </row>
    <row r="6" spans="1:8" x14ac:dyDescent="0.25">
      <c r="C6" s="17" t="s">
        <v>221</v>
      </c>
      <c r="D6" s="17" t="s">
        <v>394</v>
      </c>
      <c r="E6" s="17" t="s">
        <v>226</v>
      </c>
      <c r="F6" s="17" t="s">
        <v>405</v>
      </c>
    </row>
    <row r="7" spans="1:8" x14ac:dyDescent="0.25">
      <c r="C7" s="17" t="s">
        <v>222</v>
      </c>
      <c r="D7" s="17" t="s">
        <v>395</v>
      </c>
      <c r="E7" s="17" t="s">
        <v>204</v>
      </c>
      <c r="F7" s="17" t="s">
        <v>414</v>
      </c>
    </row>
    <row r="8" spans="1:8" x14ac:dyDescent="0.25">
      <c r="C8" s="17" t="s">
        <v>226</v>
      </c>
      <c r="D8" s="17" t="s">
        <v>396</v>
      </c>
      <c r="E8" s="49" t="s">
        <v>352</v>
      </c>
      <c r="F8" s="17" t="s">
        <v>417</v>
      </c>
    </row>
    <row r="9" spans="1:8" x14ac:dyDescent="0.25">
      <c r="C9" s="17" t="s">
        <v>204</v>
      </c>
      <c r="D9" s="17" t="s">
        <v>397</v>
      </c>
      <c r="E9" s="17" t="s">
        <v>10</v>
      </c>
      <c r="F9" s="17" t="s">
        <v>411</v>
      </c>
    </row>
    <row r="10" spans="1:8" x14ac:dyDescent="0.25">
      <c r="C10" s="49" t="s">
        <v>352</v>
      </c>
      <c r="D10" s="17" t="s">
        <v>416</v>
      </c>
      <c r="E10" s="17" t="s">
        <v>225</v>
      </c>
      <c r="F10" s="17" t="s">
        <v>412</v>
      </c>
    </row>
    <row r="11" spans="1:8" x14ac:dyDescent="0.25">
      <c r="C11" s="17" t="s">
        <v>10</v>
      </c>
      <c r="D11" s="17" t="s">
        <v>398</v>
      </c>
      <c r="E11" s="17" t="s">
        <v>0</v>
      </c>
      <c r="F11" s="17" t="s">
        <v>410</v>
      </c>
    </row>
    <row r="12" spans="1:8" x14ac:dyDescent="0.25">
      <c r="C12" s="17" t="s">
        <v>225</v>
      </c>
      <c r="D12" s="17" t="s">
        <v>399</v>
      </c>
      <c r="E12" s="51" t="s">
        <v>418</v>
      </c>
      <c r="F12" s="51" t="s">
        <v>420</v>
      </c>
    </row>
    <row r="13" spans="1:8" x14ac:dyDescent="0.25">
      <c r="C13" s="17" t="s">
        <v>0</v>
      </c>
      <c r="D13" s="17" t="s">
        <v>400</v>
      </c>
      <c r="E13" s="17" t="s">
        <v>203</v>
      </c>
      <c r="F13" s="17" t="s">
        <v>415</v>
      </c>
    </row>
    <row r="14" spans="1:8" x14ac:dyDescent="0.25">
      <c r="C14" s="17" t="s">
        <v>418</v>
      </c>
      <c r="D14" s="17" t="s">
        <v>421</v>
      </c>
      <c r="E14" s="17" t="s">
        <v>14</v>
      </c>
      <c r="F14" s="17" t="s">
        <v>409</v>
      </c>
    </row>
    <row r="15" spans="1:8" x14ac:dyDescent="0.25">
      <c r="C15" s="17" t="s">
        <v>14</v>
      </c>
      <c r="D15" s="17" t="s">
        <v>401</v>
      </c>
      <c r="E15" s="17" t="s">
        <v>16</v>
      </c>
      <c r="F15" s="17" t="s">
        <v>407</v>
      </c>
    </row>
    <row r="16" spans="1:8" x14ac:dyDescent="0.25">
      <c r="C16" s="17" t="s">
        <v>220</v>
      </c>
      <c r="D16" s="17" t="s">
        <v>402</v>
      </c>
      <c r="E16" s="17" t="s">
        <v>15</v>
      </c>
      <c r="F16" s="17" t="s">
        <v>408</v>
      </c>
    </row>
    <row r="17" spans="3:15" x14ac:dyDescent="0.25">
      <c r="C17" s="17" t="s">
        <v>16</v>
      </c>
      <c r="D17" s="17" t="s">
        <v>403</v>
      </c>
    </row>
    <row r="18" spans="3:15" x14ac:dyDescent="0.25">
      <c r="C18" s="17" t="s">
        <v>15</v>
      </c>
      <c r="D18" s="17" t="s">
        <v>404</v>
      </c>
      <c r="E18" s="50"/>
      <c r="F18" s="50"/>
    </row>
    <row r="20" spans="3:15" x14ac:dyDescent="0.25">
      <c r="C20" s="46"/>
      <c r="D20" s="236" t="s">
        <v>390</v>
      </c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</row>
    <row r="21" spans="3:15" x14ac:dyDescent="0.25">
      <c r="C21" s="46" t="s">
        <v>389</v>
      </c>
      <c r="D21" s="17" t="s">
        <v>405</v>
      </c>
      <c r="E21" s="17" t="s">
        <v>406</v>
      </c>
      <c r="F21" s="17" t="s">
        <v>407</v>
      </c>
      <c r="G21" s="17" t="s">
        <v>408</v>
      </c>
      <c r="H21" s="17" t="s">
        <v>409</v>
      </c>
      <c r="I21" s="17" t="s">
        <v>410</v>
      </c>
      <c r="J21" s="17" t="s">
        <v>420</v>
      </c>
      <c r="K21" s="17" t="s">
        <v>411</v>
      </c>
      <c r="L21" s="17" t="s">
        <v>412</v>
      </c>
      <c r="M21" s="17" t="s">
        <v>413</v>
      </c>
      <c r="N21" s="17" t="s">
        <v>414</v>
      </c>
      <c r="O21" s="17" t="s">
        <v>415</v>
      </c>
    </row>
    <row r="22" spans="3:15" x14ac:dyDescent="0.25">
      <c r="C22" s="17" t="s">
        <v>393</v>
      </c>
      <c r="D22" s="47"/>
      <c r="E22" s="48" t="s">
        <v>442</v>
      </c>
      <c r="F22" s="48">
        <v>0.9</v>
      </c>
      <c r="G22" s="48">
        <v>0.9</v>
      </c>
      <c r="H22" s="47"/>
      <c r="I22" s="47"/>
      <c r="J22" s="47"/>
      <c r="K22" s="47"/>
      <c r="L22" s="47"/>
      <c r="M22" s="47"/>
      <c r="N22" s="47"/>
      <c r="O22" s="47"/>
    </row>
    <row r="23" spans="3:15" x14ac:dyDescent="0.25">
      <c r="C23" s="17" t="s">
        <v>394</v>
      </c>
      <c r="D23" s="47"/>
      <c r="E23" s="47"/>
      <c r="F23" s="48">
        <v>0.9</v>
      </c>
      <c r="G23" s="48">
        <v>0.9</v>
      </c>
      <c r="H23" s="47"/>
      <c r="I23" s="47"/>
      <c r="J23" s="47"/>
      <c r="K23" s="47"/>
      <c r="L23" s="47"/>
      <c r="M23" s="47"/>
      <c r="N23" s="47"/>
      <c r="O23" s="47"/>
    </row>
    <row r="24" spans="3:15" x14ac:dyDescent="0.25">
      <c r="C24" s="17" t="s">
        <v>395</v>
      </c>
      <c r="D24" s="48" t="s">
        <v>442</v>
      </c>
      <c r="E24" s="47"/>
      <c r="F24" s="48">
        <v>0.9</v>
      </c>
      <c r="G24" s="48">
        <v>0.9</v>
      </c>
      <c r="H24" s="47"/>
      <c r="I24" s="47"/>
      <c r="J24" s="47"/>
      <c r="K24" s="47"/>
      <c r="L24" s="47"/>
      <c r="M24" s="47"/>
      <c r="N24" s="47"/>
      <c r="O24" s="47"/>
    </row>
    <row r="25" spans="3:15" x14ac:dyDescent="0.25">
      <c r="C25" s="17" t="s">
        <v>396</v>
      </c>
      <c r="D25" s="47"/>
      <c r="E25" s="47"/>
      <c r="F25" s="48">
        <v>0.9</v>
      </c>
      <c r="G25" s="48">
        <v>0.9</v>
      </c>
      <c r="H25" s="47"/>
      <c r="I25" s="47"/>
      <c r="J25" s="47"/>
      <c r="K25" s="47"/>
      <c r="L25" s="47"/>
      <c r="M25" s="47"/>
      <c r="N25" s="47"/>
      <c r="O25" s="47"/>
    </row>
    <row r="26" spans="3:15" x14ac:dyDescent="0.25">
      <c r="C26" s="17" t="s">
        <v>416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8">
        <v>0.95</v>
      </c>
      <c r="O26" s="48">
        <v>0.95</v>
      </c>
    </row>
    <row r="27" spans="3:15" x14ac:dyDescent="0.25">
      <c r="C27" s="17" t="s">
        <v>397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8">
        <v>0.95</v>
      </c>
    </row>
    <row r="28" spans="3:15" x14ac:dyDescent="0.25">
      <c r="C28" s="17" t="s">
        <v>398</v>
      </c>
      <c r="D28" s="47"/>
      <c r="E28" s="47"/>
      <c r="F28" s="47"/>
      <c r="G28" s="47"/>
      <c r="H28" s="47"/>
      <c r="I28" s="47"/>
      <c r="J28" s="47"/>
      <c r="K28" s="47"/>
      <c r="L28" s="48" t="s">
        <v>442</v>
      </c>
      <c r="M28" s="48">
        <v>0.8</v>
      </c>
      <c r="N28" s="48">
        <v>0.8</v>
      </c>
      <c r="O28" s="48">
        <v>0.95</v>
      </c>
    </row>
    <row r="29" spans="3:15" x14ac:dyDescent="0.25">
      <c r="C29" s="17" t="s">
        <v>399</v>
      </c>
      <c r="D29" s="47"/>
      <c r="E29" s="47"/>
      <c r="F29" s="47"/>
      <c r="G29" s="47"/>
      <c r="H29" s="47"/>
      <c r="I29" s="47"/>
      <c r="J29" s="47"/>
      <c r="K29" s="47"/>
      <c r="L29" s="47"/>
      <c r="M29" s="48">
        <v>0.95</v>
      </c>
      <c r="N29" s="48">
        <v>0.95</v>
      </c>
      <c r="O29" s="48">
        <v>0.95</v>
      </c>
    </row>
    <row r="30" spans="3:15" x14ac:dyDescent="0.25">
      <c r="C30" s="17" t="s">
        <v>421</v>
      </c>
      <c r="D30" s="47"/>
      <c r="E30" s="47"/>
      <c r="F30" s="47"/>
      <c r="G30" s="47"/>
      <c r="H30" s="47"/>
      <c r="I30" s="47"/>
      <c r="J30" s="47"/>
      <c r="K30" s="48">
        <v>0.85</v>
      </c>
      <c r="L30" s="48">
        <v>0.85</v>
      </c>
      <c r="M30" s="47"/>
      <c r="N30" s="47"/>
      <c r="O30" s="47"/>
    </row>
    <row r="31" spans="3:15" x14ac:dyDescent="0.25">
      <c r="C31" s="17" t="s">
        <v>400</v>
      </c>
      <c r="D31" s="47"/>
      <c r="E31" s="47"/>
      <c r="F31" s="47"/>
      <c r="G31" s="47"/>
      <c r="H31" s="47"/>
      <c r="I31" s="47"/>
      <c r="J31" s="48" t="s">
        <v>442</v>
      </c>
      <c r="K31" s="48">
        <v>0.85</v>
      </c>
      <c r="L31" s="48">
        <v>0.85</v>
      </c>
      <c r="M31" s="47"/>
      <c r="N31" s="47"/>
      <c r="O31" s="47"/>
    </row>
    <row r="32" spans="3:15" x14ac:dyDescent="0.25">
      <c r="C32" s="17" t="s">
        <v>401</v>
      </c>
      <c r="D32" s="47"/>
      <c r="E32" s="47"/>
      <c r="F32" s="47"/>
      <c r="G32" s="47"/>
      <c r="H32" s="47"/>
      <c r="I32" s="48">
        <v>0.85</v>
      </c>
      <c r="J32" s="48">
        <v>0.85</v>
      </c>
      <c r="K32" s="47"/>
      <c r="L32" s="47"/>
      <c r="M32" s="47"/>
      <c r="N32" s="47"/>
      <c r="O32" s="47"/>
    </row>
    <row r="33" spans="3:15" x14ac:dyDescent="0.25">
      <c r="C33" s="17" t="s">
        <v>402</v>
      </c>
      <c r="D33" s="47"/>
      <c r="E33" s="47"/>
      <c r="F33" s="47"/>
      <c r="G33" s="47"/>
      <c r="H33" s="47"/>
      <c r="I33" s="48">
        <v>0.85</v>
      </c>
      <c r="J33" s="48">
        <v>0.85</v>
      </c>
      <c r="K33" s="47"/>
      <c r="L33" s="47"/>
      <c r="M33" s="47"/>
      <c r="N33" s="47"/>
      <c r="O33" s="47"/>
    </row>
    <row r="34" spans="3:15" x14ac:dyDescent="0.25">
      <c r="C34" s="17" t="s">
        <v>403</v>
      </c>
      <c r="D34" s="47"/>
      <c r="E34" s="47"/>
      <c r="F34" s="47"/>
      <c r="G34" s="48">
        <v>0.95</v>
      </c>
      <c r="H34" s="47"/>
      <c r="I34" s="48">
        <v>0.85</v>
      </c>
      <c r="J34" s="48">
        <v>0.85</v>
      </c>
      <c r="K34" s="47"/>
      <c r="L34" s="47"/>
      <c r="M34" s="47"/>
      <c r="N34" s="47"/>
      <c r="O34" s="47"/>
    </row>
    <row r="35" spans="3:15" x14ac:dyDescent="0.25">
      <c r="C35" s="17" t="s">
        <v>404</v>
      </c>
      <c r="D35" s="47"/>
      <c r="E35" s="47"/>
      <c r="F35" s="47"/>
      <c r="G35" s="47"/>
      <c r="H35" s="48">
        <v>0.95</v>
      </c>
      <c r="I35" s="48">
        <v>0.85</v>
      </c>
      <c r="J35" s="48">
        <v>0.85</v>
      </c>
      <c r="K35" s="47"/>
      <c r="L35" s="47"/>
      <c r="M35" s="47"/>
      <c r="N35" s="47"/>
      <c r="O35" s="47"/>
    </row>
    <row r="49" spans="4:5" x14ac:dyDescent="0.25">
      <c r="E49" s="44"/>
    </row>
    <row r="50" spans="4:5" x14ac:dyDescent="0.25">
      <c r="D50" s="42"/>
      <c r="E50" s="44"/>
    </row>
    <row r="51" spans="4:5" x14ac:dyDescent="0.25">
      <c r="D51" s="42"/>
      <c r="E51" s="44"/>
    </row>
    <row r="52" spans="4:5" x14ac:dyDescent="0.25">
      <c r="D52" s="42"/>
      <c r="E52" s="44"/>
    </row>
    <row r="53" spans="4:5" x14ac:dyDescent="0.25">
      <c r="D53" s="42"/>
      <c r="E53" s="44"/>
    </row>
    <row r="54" spans="4:5" x14ac:dyDescent="0.25">
      <c r="D54" s="42"/>
      <c r="E54" s="44"/>
    </row>
    <row r="55" spans="4:5" x14ac:dyDescent="0.25">
      <c r="D55" s="42"/>
      <c r="E55" s="44"/>
    </row>
    <row r="56" spans="4:5" x14ac:dyDescent="0.25">
      <c r="D56" s="42"/>
      <c r="E56" s="44"/>
    </row>
    <row r="57" spans="4:5" x14ac:dyDescent="0.25">
      <c r="D57" s="42"/>
      <c r="E57" s="44"/>
    </row>
    <row r="58" spans="4:5" x14ac:dyDescent="0.25">
      <c r="D58" s="42"/>
      <c r="E58" s="44"/>
    </row>
    <row r="59" spans="4:5" x14ac:dyDescent="0.25">
      <c r="D59" s="42"/>
      <c r="E59" s="44"/>
    </row>
    <row r="60" spans="4:5" x14ac:dyDescent="0.25">
      <c r="D60" s="42"/>
      <c r="E60" s="44"/>
    </row>
    <row r="61" spans="4:5" x14ac:dyDescent="0.25">
      <c r="D61" s="42"/>
      <c r="E61" s="44"/>
    </row>
    <row r="62" spans="4:5" x14ac:dyDescent="0.25">
      <c r="E62" s="44"/>
    </row>
    <row r="63" spans="4:5" x14ac:dyDescent="0.25">
      <c r="E63" s="44"/>
    </row>
    <row r="64" spans="4:5" x14ac:dyDescent="0.25">
      <c r="E64" s="44"/>
    </row>
    <row r="65" spans="5:5" x14ac:dyDescent="0.25">
      <c r="E65" s="44"/>
    </row>
    <row r="66" spans="5:5" x14ac:dyDescent="0.25">
      <c r="E66" s="44"/>
    </row>
    <row r="67" spans="5:5" x14ac:dyDescent="0.25">
      <c r="E67" s="44"/>
    </row>
    <row r="68" spans="5:5" x14ac:dyDescent="0.25">
      <c r="E68" s="44"/>
    </row>
    <row r="69" spans="5:5" x14ac:dyDescent="0.25">
      <c r="E69" s="44"/>
    </row>
    <row r="70" spans="5:5" x14ac:dyDescent="0.25">
      <c r="E70" s="44"/>
    </row>
    <row r="71" spans="5:5" x14ac:dyDescent="0.25">
      <c r="E71" s="44"/>
    </row>
    <row r="72" spans="5:5" x14ac:dyDescent="0.25">
      <c r="E72" s="44"/>
    </row>
    <row r="73" spans="5:5" x14ac:dyDescent="0.25">
      <c r="E73" s="44"/>
    </row>
    <row r="74" spans="5:5" x14ac:dyDescent="0.25">
      <c r="E74" s="44"/>
    </row>
    <row r="75" spans="5:5" x14ac:dyDescent="0.25">
      <c r="E75" s="44"/>
    </row>
    <row r="76" spans="5:5" x14ac:dyDescent="0.25">
      <c r="E76" s="44"/>
    </row>
    <row r="77" spans="5:5" x14ac:dyDescent="0.25">
      <c r="E77" s="44"/>
    </row>
    <row r="78" spans="5:5" x14ac:dyDescent="0.25">
      <c r="E78" s="44"/>
    </row>
    <row r="79" spans="5:5" x14ac:dyDescent="0.25">
      <c r="E79" s="44"/>
    </row>
    <row r="80" spans="5:5" x14ac:dyDescent="0.25">
      <c r="E80" s="44"/>
    </row>
    <row r="81" spans="5:5" x14ac:dyDescent="0.25">
      <c r="E81" s="44"/>
    </row>
    <row r="82" spans="5:5" x14ac:dyDescent="0.25">
      <c r="E82" s="44"/>
    </row>
    <row r="83" spans="5:5" x14ac:dyDescent="0.25">
      <c r="E83" s="44"/>
    </row>
    <row r="84" spans="5:5" x14ac:dyDescent="0.25">
      <c r="E84" s="44"/>
    </row>
    <row r="85" spans="5:5" x14ac:dyDescent="0.25">
      <c r="E85" s="44"/>
    </row>
    <row r="86" spans="5:5" x14ac:dyDescent="0.25">
      <c r="E86" s="44"/>
    </row>
    <row r="87" spans="5:5" x14ac:dyDescent="0.25">
      <c r="E87" s="44"/>
    </row>
    <row r="88" spans="5:5" x14ac:dyDescent="0.25">
      <c r="E88" s="44"/>
    </row>
    <row r="89" spans="5:5" x14ac:dyDescent="0.25">
      <c r="E89" s="44"/>
    </row>
    <row r="90" spans="5:5" x14ac:dyDescent="0.25">
      <c r="E90" s="44"/>
    </row>
    <row r="91" spans="5:5" x14ac:dyDescent="0.25">
      <c r="E91" s="44"/>
    </row>
    <row r="92" spans="5:5" x14ac:dyDescent="0.25">
      <c r="E92" s="44"/>
    </row>
    <row r="93" spans="5:5" x14ac:dyDescent="0.25">
      <c r="E93" s="44"/>
    </row>
    <row r="94" spans="5:5" x14ac:dyDescent="0.25">
      <c r="E94" s="44"/>
    </row>
    <row r="95" spans="5:5" x14ac:dyDescent="0.25">
      <c r="E95" s="44"/>
    </row>
    <row r="96" spans="5:5" x14ac:dyDescent="0.25">
      <c r="E96" s="44"/>
    </row>
    <row r="97" spans="5:5" x14ac:dyDescent="0.25">
      <c r="E97" s="44"/>
    </row>
    <row r="98" spans="5:5" x14ac:dyDescent="0.25">
      <c r="E98" s="44"/>
    </row>
    <row r="99" spans="5:5" x14ac:dyDescent="0.25">
      <c r="E99" s="44"/>
    </row>
    <row r="100" spans="5:5" x14ac:dyDescent="0.25">
      <c r="E100" s="44"/>
    </row>
    <row r="101" spans="5:5" x14ac:dyDescent="0.25">
      <c r="E101" s="44"/>
    </row>
    <row r="102" spans="5:5" x14ac:dyDescent="0.25">
      <c r="E102" s="44"/>
    </row>
    <row r="103" spans="5:5" x14ac:dyDescent="0.25">
      <c r="E103" s="44"/>
    </row>
    <row r="104" spans="5:5" x14ac:dyDescent="0.25">
      <c r="E104" s="44"/>
    </row>
    <row r="105" spans="5:5" x14ac:dyDescent="0.25">
      <c r="E105" s="44"/>
    </row>
    <row r="106" spans="5:5" x14ac:dyDescent="0.25">
      <c r="E106" s="44"/>
    </row>
    <row r="107" spans="5:5" x14ac:dyDescent="0.25">
      <c r="E107" s="44"/>
    </row>
    <row r="108" spans="5:5" x14ac:dyDescent="0.25">
      <c r="E108" s="44"/>
    </row>
    <row r="109" spans="5:5" x14ac:dyDescent="0.25">
      <c r="E109" s="44"/>
    </row>
    <row r="110" spans="5:5" x14ac:dyDescent="0.25">
      <c r="E110" s="44"/>
    </row>
    <row r="111" spans="5:5" x14ac:dyDescent="0.25">
      <c r="E111" s="44"/>
    </row>
    <row r="112" spans="5:5" x14ac:dyDescent="0.25">
      <c r="E112" s="44"/>
    </row>
    <row r="113" spans="5:5" x14ac:dyDescent="0.25">
      <c r="E113" s="44"/>
    </row>
    <row r="114" spans="5:5" x14ac:dyDescent="0.25">
      <c r="E114" s="44"/>
    </row>
    <row r="115" spans="5:5" x14ac:dyDescent="0.25">
      <c r="E115" s="44"/>
    </row>
    <row r="116" spans="5:5" x14ac:dyDescent="0.25">
      <c r="E116" s="44"/>
    </row>
    <row r="117" spans="5:5" x14ac:dyDescent="0.25">
      <c r="E117" s="44"/>
    </row>
    <row r="118" spans="5:5" x14ac:dyDescent="0.25">
      <c r="E118" s="44"/>
    </row>
    <row r="119" spans="5:5" x14ac:dyDescent="0.25">
      <c r="E119" s="44"/>
    </row>
    <row r="120" spans="5:5" x14ac:dyDescent="0.25">
      <c r="E120" s="44"/>
    </row>
    <row r="121" spans="5:5" x14ac:dyDescent="0.25">
      <c r="E121" s="44"/>
    </row>
    <row r="122" spans="5:5" x14ac:dyDescent="0.25">
      <c r="E122" s="44"/>
    </row>
    <row r="123" spans="5:5" x14ac:dyDescent="0.25">
      <c r="E123" s="44"/>
    </row>
    <row r="124" spans="5:5" x14ac:dyDescent="0.25">
      <c r="E124" s="44"/>
    </row>
  </sheetData>
  <mergeCells count="1">
    <mergeCell ref="D20:O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B1144"/>
  <sheetViews>
    <sheetView workbookViewId="0">
      <selection activeCell="F36" sqref="F36"/>
    </sheetView>
  </sheetViews>
  <sheetFormatPr baseColWidth="10" defaultRowHeight="15" x14ac:dyDescent="0.25"/>
  <cols>
    <col min="1" max="1" width="61.140625" style="3" bestFit="1" customWidth="1"/>
    <col min="2" max="2" width="20" style="23" bestFit="1" customWidth="1"/>
    <col min="3" max="3" width="49.85546875" customWidth="1"/>
  </cols>
  <sheetData>
    <row r="2" spans="1:2" ht="18" x14ac:dyDescent="0.25">
      <c r="A2" s="25" t="s">
        <v>26</v>
      </c>
      <c r="B2" s="22" t="s">
        <v>25</v>
      </c>
    </row>
    <row r="3" spans="1:2" ht="18" x14ac:dyDescent="0.25">
      <c r="A3" s="24" t="s">
        <v>124</v>
      </c>
      <c r="B3" s="22">
        <v>1</v>
      </c>
    </row>
    <row r="4" spans="1:2" ht="18" x14ac:dyDescent="0.25">
      <c r="A4" s="24" t="s">
        <v>125</v>
      </c>
      <c r="B4" s="22">
        <v>1</v>
      </c>
    </row>
    <row r="5" spans="1:2" ht="18" x14ac:dyDescent="0.25">
      <c r="A5" s="24" t="s">
        <v>126</v>
      </c>
      <c r="B5" s="22">
        <v>1</v>
      </c>
    </row>
    <row r="6" spans="1:2" ht="18" x14ac:dyDescent="0.25">
      <c r="A6" s="24" t="s">
        <v>127</v>
      </c>
      <c r="B6" s="22">
        <v>1</v>
      </c>
    </row>
    <row r="7" spans="1:2" ht="18" x14ac:dyDescent="0.25">
      <c r="A7" s="24" t="s">
        <v>128</v>
      </c>
      <c r="B7" s="22">
        <v>1</v>
      </c>
    </row>
    <row r="8" spans="1:2" ht="18" x14ac:dyDescent="0.25">
      <c r="A8" s="24" t="s">
        <v>129</v>
      </c>
      <c r="B8" s="22">
        <v>1.1000000000000001</v>
      </c>
    </row>
    <row r="9" spans="1:2" ht="18" x14ac:dyDescent="0.25">
      <c r="A9" s="24" t="s">
        <v>130</v>
      </c>
      <c r="B9" s="22">
        <v>1.2</v>
      </c>
    </row>
    <row r="10" spans="1:2" ht="18" x14ac:dyDescent="0.25">
      <c r="A10" s="24" t="s">
        <v>131</v>
      </c>
      <c r="B10" s="22">
        <v>1.1000000000000001</v>
      </c>
    </row>
    <row r="11" spans="1:2" ht="18" x14ac:dyDescent="0.25">
      <c r="A11" s="24" t="s">
        <v>132</v>
      </c>
      <c r="B11" s="22">
        <v>1.1000000000000001</v>
      </c>
    </row>
    <row r="12" spans="1:2" ht="18" x14ac:dyDescent="0.25">
      <c r="A12" s="24" t="s">
        <v>133</v>
      </c>
      <c r="B12" s="22">
        <v>1</v>
      </c>
    </row>
    <row r="13" spans="1:2" ht="18" x14ac:dyDescent="0.25">
      <c r="A13" s="24" t="s">
        <v>134</v>
      </c>
      <c r="B13" s="22">
        <v>1</v>
      </c>
    </row>
    <row r="14" spans="1:2" ht="18" x14ac:dyDescent="0.25">
      <c r="A14" s="24" t="s">
        <v>135</v>
      </c>
      <c r="B14" s="22">
        <v>1</v>
      </c>
    </row>
    <row r="15" spans="1:2" ht="18" x14ac:dyDescent="0.25">
      <c r="A15" s="24" t="s">
        <v>136</v>
      </c>
      <c r="B15" s="22">
        <v>1</v>
      </c>
    </row>
    <row r="16" spans="1:2" ht="18" x14ac:dyDescent="0.25">
      <c r="A16" s="25" t="s">
        <v>27</v>
      </c>
    </row>
    <row r="17" spans="1:2" ht="18" x14ac:dyDescent="0.25">
      <c r="A17" s="24" t="s">
        <v>28</v>
      </c>
      <c r="B17" s="22">
        <v>1</v>
      </c>
    </row>
    <row r="18" spans="1:2" ht="18" x14ac:dyDescent="0.25">
      <c r="A18" s="24" t="s">
        <v>29</v>
      </c>
      <c r="B18" s="22">
        <v>1.2</v>
      </c>
    </row>
    <row r="19" spans="1:2" ht="18" x14ac:dyDescent="0.25">
      <c r="A19" s="24" t="s">
        <v>30</v>
      </c>
      <c r="B19" s="22">
        <v>1</v>
      </c>
    </row>
    <row r="20" spans="1:2" ht="18" x14ac:dyDescent="0.25">
      <c r="A20" s="24" t="s">
        <v>31</v>
      </c>
      <c r="B20" s="22">
        <v>1</v>
      </c>
    </row>
    <row r="21" spans="1:2" ht="18" x14ac:dyDescent="0.25">
      <c r="A21" s="24" t="s">
        <v>32</v>
      </c>
      <c r="B21" s="22">
        <v>1</v>
      </c>
    </row>
    <row r="22" spans="1:2" ht="18" x14ac:dyDescent="0.25">
      <c r="A22" s="24" t="s">
        <v>33</v>
      </c>
      <c r="B22" s="22">
        <v>1</v>
      </c>
    </row>
    <row r="23" spans="1:2" ht="18" x14ac:dyDescent="0.25">
      <c r="A23" s="24" t="s">
        <v>34</v>
      </c>
      <c r="B23" s="22">
        <v>1</v>
      </c>
    </row>
    <row r="24" spans="1:2" ht="18" x14ac:dyDescent="0.25">
      <c r="A24" s="24" t="s">
        <v>35</v>
      </c>
      <c r="B24" s="22">
        <v>1.1000000000000001</v>
      </c>
    </row>
    <row r="25" spans="1:2" ht="18" x14ac:dyDescent="0.25">
      <c r="A25" s="24" t="s">
        <v>36</v>
      </c>
      <c r="B25" s="22">
        <v>1</v>
      </c>
    </row>
    <row r="26" spans="1:2" ht="18" x14ac:dyDescent="0.25">
      <c r="A26" s="24" t="s">
        <v>37</v>
      </c>
      <c r="B26" s="22">
        <v>1.1000000000000001</v>
      </c>
    </row>
    <row r="27" spans="1:2" ht="18" x14ac:dyDescent="0.25">
      <c r="A27" s="24" t="s">
        <v>38</v>
      </c>
      <c r="B27" s="22">
        <v>1</v>
      </c>
    </row>
    <row r="28" spans="1:2" ht="18" x14ac:dyDescent="0.25">
      <c r="A28" s="24" t="s">
        <v>39</v>
      </c>
      <c r="B28" s="22">
        <v>1</v>
      </c>
    </row>
    <row r="29" spans="1:2" ht="18" x14ac:dyDescent="0.25">
      <c r="A29" s="24" t="s">
        <v>40</v>
      </c>
      <c r="B29" s="22">
        <v>1</v>
      </c>
    </row>
    <row r="30" spans="1:2" ht="18" x14ac:dyDescent="0.25">
      <c r="A30" s="24" t="s">
        <v>41</v>
      </c>
      <c r="B30" s="22">
        <v>1.1000000000000001</v>
      </c>
    </row>
    <row r="31" spans="1:2" ht="18" x14ac:dyDescent="0.25">
      <c r="A31" s="24" t="s">
        <v>42</v>
      </c>
      <c r="B31" s="22">
        <v>1</v>
      </c>
    </row>
    <row r="32" spans="1:2" ht="18" x14ac:dyDescent="0.25">
      <c r="A32" s="24" t="s">
        <v>43</v>
      </c>
      <c r="B32" s="22">
        <v>1</v>
      </c>
    </row>
    <row r="33" spans="1:2" ht="18" x14ac:dyDescent="0.25">
      <c r="A33" s="24" t="s">
        <v>44</v>
      </c>
      <c r="B33" s="22">
        <v>1</v>
      </c>
    </row>
    <row r="34" spans="1:2" ht="18" x14ac:dyDescent="0.25">
      <c r="A34" s="24" t="s">
        <v>45</v>
      </c>
      <c r="B34" s="22">
        <v>1</v>
      </c>
    </row>
    <row r="35" spans="1:2" ht="18" x14ac:dyDescent="0.25">
      <c r="A35" s="24" t="s">
        <v>46</v>
      </c>
      <c r="B35" s="22">
        <v>1</v>
      </c>
    </row>
    <row r="36" spans="1:2" ht="18" x14ac:dyDescent="0.25">
      <c r="A36" s="24" t="s">
        <v>47</v>
      </c>
      <c r="B36" s="22">
        <v>1</v>
      </c>
    </row>
    <row r="37" spans="1:2" ht="18" x14ac:dyDescent="0.25">
      <c r="A37" s="24" t="s">
        <v>48</v>
      </c>
      <c r="B37" s="22">
        <v>1</v>
      </c>
    </row>
    <row r="38" spans="1:2" ht="18" x14ac:dyDescent="0.25">
      <c r="A38" s="24" t="s">
        <v>49</v>
      </c>
      <c r="B38" s="22">
        <v>1</v>
      </c>
    </row>
    <row r="39" spans="1:2" ht="18" x14ac:dyDescent="0.25">
      <c r="A39" s="24" t="s">
        <v>50</v>
      </c>
      <c r="B39" s="22">
        <v>1.05</v>
      </c>
    </row>
    <row r="40" spans="1:2" ht="18" x14ac:dyDescent="0.25">
      <c r="A40" s="24" t="s">
        <v>51</v>
      </c>
      <c r="B40" s="22">
        <v>1</v>
      </c>
    </row>
    <row r="41" spans="1:2" ht="18" x14ac:dyDescent="0.25">
      <c r="A41" s="24" t="s">
        <v>52</v>
      </c>
      <c r="B41" s="22">
        <v>1</v>
      </c>
    </row>
    <row r="42" spans="1:2" ht="18" x14ac:dyDescent="0.25">
      <c r="A42" s="24" t="s">
        <v>53</v>
      </c>
      <c r="B42" s="22">
        <v>1</v>
      </c>
    </row>
    <row r="43" spans="1:2" ht="18" x14ac:dyDescent="0.25">
      <c r="A43" s="24" t="s">
        <v>54</v>
      </c>
      <c r="B43" s="22">
        <v>1</v>
      </c>
    </row>
    <row r="44" spans="1:2" ht="18" x14ac:dyDescent="0.25">
      <c r="A44" s="24" t="s">
        <v>55</v>
      </c>
      <c r="B44" s="22">
        <v>1.1000000000000001</v>
      </c>
    </row>
    <row r="45" spans="1:2" ht="18" x14ac:dyDescent="0.25">
      <c r="A45" s="24" t="s">
        <v>56</v>
      </c>
      <c r="B45" s="22">
        <v>1</v>
      </c>
    </row>
    <row r="46" spans="1:2" ht="18" x14ac:dyDescent="0.25">
      <c r="A46" s="24" t="s">
        <v>57</v>
      </c>
      <c r="B46" s="22">
        <v>1.05</v>
      </c>
    </row>
    <row r="47" spans="1:2" ht="18" x14ac:dyDescent="0.25">
      <c r="A47" s="24" t="s">
        <v>58</v>
      </c>
      <c r="B47" s="22">
        <v>1</v>
      </c>
    </row>
    <row r="48" spans="1:2" ht="18" x14ac:dyDescent="0.25">
      <c r="A48" s="24" t="s">
        <v>59</v>
      </c>
      <c r="B48" s="22">
        <v>1</v>
      </c>
    </row>
    <row r="49" spans="1:2" ht="18" x14ac:dyDescent="0.25">
      <c r="A49" s="24" t="s">
        <v>60</v>
      </c>
      <c r="B49" s="22">
        <v>1</v>
      </c>
    </row>
    <row r="50" spans="1:2" ht="18" x14ac:dyDescent="0.25">
      <c r="A50" s="24" t="s">
        <v>61</v>
      </c>
      <c r="B50" s="22">
        <v>1</v>
      </c>
    </row>
    <row r="51" spans="1:2" ht="18" x14ac:dyDescent="0.25">
      <c r="A51" s="24" t="s">
        <v>62</v>
      </c>
      <c r="B51" s="22">
        <v>1</v>
      </c>
    </row>
    <row r="52" spans="1:2" ht="18" x14ac:dyDescent="0.25">
      <c r="A52" s="24" t="s">
        <v>63</v>
      </c>
      <c r="B52" s="22">
        <v>1</v>
      </c>
    </row>
    <row r="53" spans="1:2" ht="18" x14ac:dyDescent="0.25">
      <c r="A53" s="24" t="s">
        <v>64</v>
      </c>
      <c r="B53" s="22">
        <v>1</v>
      </c>
    </row>
    <row r="54" spans="1:2" ht="18" x14ac:dyDescent="0.25">
      <c r="A54" s="24" t="s">
        <v>65</v>
      </c>
      <c r="B54" s="22">
        <v>1</v>
      </c>
    </row>
    <row r="55" spans="1:2" ht="18" x14ac:dyDescent="0.25">
      <c r="A55" s="24" t="s">
        <v>66</v>
      </c>
      <c r="B55" s="22">
        <v>1</v>
      </c>
    </row>
    <row r="56" spans="1:2" ht="18" x14ac:dyDescent="0.25">
      <c r="A56" s="24" t="s">
        <v>67</v>
      </c>
      <c r="B56" s="22">
        <v>1</v>
      </c>
    </row>
    <row r="57" spans="1:2" ht="18" x14ac:dyDescent="0.25">
      <c r="A57" s="24" t="s">
        <v>68</v>
      </c>
      <c r="B57" s="22">
        <v>1</v>
      </c>
    </row>
    <row r="58" spans="1:2" ht="18" x14ac:dyDescent="0.25">
      <c r="A58" s="24" t="s">
        <v>69</v>
      </c>
      <c r="B58" s="22">
        <v>1.05</v>
      </c>
    </row>
    <row r="59" spans="1:2" ht="18" x14ac:dyDescent="0.25">
      <c r="A59" s="24" t="s">
        <v>70</v>
      </c>
      <c r="B59" s="22">
        <v>1</v>
      </c>
    </row>
    <row r="60" spans="1:2" ht="18" x14ac:dyDescent="0.25">
      <c r="A60" s="24" t="s">
        <v>71</v>
      </c>
      <c r="B60" s="22">
        <v>1</v>
      </c>
    </row>
    <row r="61" spans="1:2" ht="18" x14ac:dyDescent="0.25">
      <c r="A61" s="24" t="s">
        <v>72</v>
      </c>
      <c r="B61" s="22">
        <v>1</v>
      </c>
    </row>
    <row r="62" spans="1:2" ht="18" x14ac:dyDescent="0.25">
      <c r="A62" s="24" t="s">
        <v>73</v>
      </c>
      <c r="B62" s="22">
        <v>1</v>
      </c>
    </row>
    <row r="63" spans="1:2" ht="18" x14ac:dyDescent="0.25">
      <c r="A63" s="24" t="s">
        <v>74</v>
      </c>
      <c r="B63" s="22">
        <v>1</v>
      </c>
    </row>
    <row r="64" spans="1:2" ht="18" x14ac:dyDescent="0.25">
      <c r="A64" s="24" t="s">
        <v>75</v>
      </c>
      <c r="B64" s="22">
        <v>1</v>
      </c>
    </row>
    <row r="65" spans="1:2" ht="18" x14ac:dyDescent="0.25">
      <c r="A65" s="24" t="s">
        <v>76</v>
      </c>
      <c r="B65" s="22">
        <v>1</v>
      </c>
    </row>
    <row r="66" spans="1:2" ht="18" x14ac:dyDescent="0.25">
      <c r="A66" s="24" t="s">
        <v>77</v>
      </c>
      <c r="B66" s="22">
        <v>1</v>
      </c>
    </row>
    <row r="67" spans="1:2" ht="18" x14ac:dyDescent="0.25">
      <c r="A67" s="24" t="s">
        <v>78</v>
      </c>
      <c r="B67" s="22">
        <v>1.1000000000000001</v>
      </c>
    </row>
    <row r="68" spans="1:2" ht="18" x14ac:dyDescent="0.25">
      <c r="A68" s="24" t="s">
        <v>79</v>
      </c>
      <c r="B68" s="22">
        <v>1.1000000000000001</v>
      </c>
    </row>
    <row r="69" spans="1:2" ht="18" x14ac:dyDescent="0.25">
      <c r="A69" s="24" t="s">
        <v>80</v>
      </c>
      <c r="B69" s="22">
        <v>1.1000000000000001</v>
      </c>
    </row>
    <row r="70" spans="1:2" ht="18" x14ac:dyDescent="0.25">
      <c r="A70" s="24" t="s">
        <v>81</v>
      </c>
      <c r="B70" s="22">
        <v>1</v>
      </c>
    </row>
    <row r="71" spans="1:2" ht="18" x14ac:dyDescent="0.25">
      <c r="A71" s="24" t="s">
        <v>82</v>
      </c>
      <c r="B71" s="22">
        <v>1.1000000000000001</v>
      </c>
    </row>
    <row r="72" spans="1:2" ht="18" x14ac:dyDescent="0.25">
      <c r="A72" s="24" t="s">
        <v>83</v>
      </c>
      <c r="B72" s="22">
        <v>1.1000000000000001</v>
      </c>
    </row>
    <row r="73" spans="1:2" ht="18" x14ac:dyDescent="0.25">
      <c r="A73" s="24" t="s">
        <v>84</v>
      </c>
      <c r="B73" s="22">
        <v>1</v>
      </c>
    </row>
    <row r="74" spans="1:2" ht="18" x14ac:dyDescent="0.25">
      <c r="A74" s="24" t="s">
        <v>85</v>
      </c>
      <c r="B74" s="22">
        <v>1.1000000000000001</v>
      </c>
    </row>
    <row r="75" spans="1:2" ht="18" x14ac:dyDescent="0.25">
      <c r="A75" s="24" t="s">
        <v>86</v>
      </c>
      <c r="B75" s="22">
        <v>1</v>
      </c>
    </row>
    <row r="76" spans="1:2" ht="18" x14ac:dyDescent="0.25">
      <c r="A76" s="24" t="s">
        <v>87</v>
      </c>
      <c r="B76" s="22">
        <v>1.2</v>
      </c>
    </row>
    <row r="77" spans="1:2" ht="18" x14ac:dyDescent="0.25">
      <c r="A77" s="24" t="s">
        <v>88</v>
      </c>
      <c r="B77" s="22">
        <v>1.2</v>
      </c>
    </row>
    <row r="78" spans="1:2" ht="18" x14ac:dyDescent="0.25">
      <c r="A78" s="24" t="s">
        <v>89</v>
      </c>
      <c r="B78" s="22">
        <v>1.1000000000000001</v>
      </c>
    </row>
    <row r="79" spans="1:2" ht="18" x14ac:dyDescent="0.25">
      <c r="A79" s="24" t="s">
        <v>90</v>
      </c>
      <c r="B79" s="22">
        <v>1.2</v>
      </c>
    </row>
    <row r="80" spans="1:2" ht="18" x14ac:dyDescent="0.25">
      <c r="A80" s="24" t="s">
        <v>91</v>
      </c>
      <c r="B80" s="22">
        <v>1</v>
      </c>
    </row>
    <row r="81" spans="1:2" ht="18" x14ac:dyDescent="0.25">
      <c r="A81" s="24" t="s">
        <v>92</v>
      </c>
      <c r="B81" s="22">
        <v>1</v>
      </c>
    </row>
    <row r="82" spans="1:2" ht="18" x14ac:dyDescent="0.25">
      <c r="A82" s="24" t="s">
        <v>93</v>
      </c>
      <c r="B82" s="22">
        <v>1</v>
      </c>
    </row>
    <row r="83" spans="1:2" ht="18" x14ac:dyDescent="0.25">
      <c r="A83" s="24" t="s">
        <v>94</v>
      </c>
      <c r="B83" s="22">
        <v>1</v>
      </c>
    </row>
    <row r="84" spans="1:2" ht="18" x14ac:dyDescent="0.25">
      <c r="A84" s="24" t="s">
        <v>95</v>
      </c>
      <c r="B84" s="22">
        <v>1.1000000000000001</v>
      </c>
    </row>
    <row r="85" spans="1:2" ht="18" x14ac:dyDescent="0.25">
      <c r="A85" s="24" t="s">
        <v>96</v>
      </c>
      <c r="B85" s="22">
        <v>1.1000000000000001</v>
      </c>
    </row>
    <row r="86" spans="1:2" ht="18" x14ac:dyDescent="0.25">
      <c r="A86" s="24" t="s">
        <v>97</v>
      </c>
      <c r="B86" s="22">
        <v>1</v>
      </c>
    </row>
    <row r="87" spans="1:2" ht="18" x14ac:dyDescent="0.25">
      <c r="A87" s="24" t="s">
        <v>98</v>
      </c>
      <c r="B87" s="22">
        <v>1</v>
      </c>
    </row>
    <row r="88" spans="1:2" ht="18" x14ac:dyDescent="0.25">
      <c r="A88" s="24" t="s">
        <v>99</v>
      </c>
      <c r="B88" s="22">
        <v>1</v>
      </c>
    </row>
    <row r="89" spans="1:2" ht="18" x14ac:dyDescent="0.25">
      <c r="A89" s="24" t="s">
        <v>100</v>
      </c>
      <c r="B89" s="22">
        <v>1</v>
      </c>
    </row>
    <row r="90" spans="1:2" ht="18" x14ac:dyDescent="0.25">
      <c r="A90" s="24" t="s">
        <v>101</v>
      </c>
      <c r="B90" s="22">
        <v>1.05</v>
      </c>
    </row>
    <row r="91" spans="1:2" ht="18" x14ac:dyDescent="0.25">
      <c r="A91" s="24" t="s">
        <v>102</v>
      </c>
      <c r="B91" s="22">
        <v>1.05</v>
      </c>
    </row>
    <row r="92" spans="1:2" ht="18" x14ac:dyDescent="0.25">
      <c r="A92" s="24" t="s">
        <v>103</v>
      </c>
      <c r="B92" s="22">
        <v>1.1000000000000001</v>
      </c>
    </row>
    <row r="93" spans="1:2" ht="18" x14ac:dyDescent="0.25">
      <c r="A93" s="24" t="s">
        <v>104</v>
      </c>
      <c r="B93" s="22">
        <v>1.1000000000000001</v>
      </c>
    </row>
    <row r="94" spans="1:2" ht="18" x14ac:dyDescent="0.25">
      <c r="A94" s="24" t="s">
        <v>105</v>
      </c>
      <c r="B94" s="22">
        <v>1.1000000000000001</v>
      </c>
    </row>
    <row r="95" spans="1:2" ht="18" x14ac:dyDescent="0.25">
      <c r="A95" s="24" t="s">
        <v>106</v>
      </c>
      <c r="B95" s="22">
        <v>1</v>
      </c>
    </row>
    <row r="96" spans="1:2" ht="18" x14ac:dyDescent="0.25">
      <c r="A96" s="24" t="s">
        <v>107</v>
      </c>
      <c r="B96" s="22">
        <v>1.2</v>
      </c>
    </row>
    <row r="97" spans="1:2" ht="18" x14ac:dyDescent="0.25">
      <c r="A97" s="24" t="s">
        <v>108</v>
      </c>
      <c r="B97" s="22">
        <v>1</v>
      </c>
    </row>
    <row r="98" spans="1:2" ht="18" x14ac:dyDescent="0.25">
      <c r="A98" s="24" t="s">
        <v>109</v>
      </c>
      <c r="B98" s="22">
        <v>1</v>
      </c>
    </row>
    <row r="99" spans="1:2" ht="18" x14ac:dyDescent="0.25">
      <c r="A99" s="24" t="s">
        <v>110</v>
      </c>
      <c r="B99" s="22">
        <v>1</v>
      </c>
    </row>
    <row r="100" spans="1:2" ht="18" x14ac:dyDescent="0.25">
      <c r="A100" s="24" t="s">
        <v>111</v>
      </c>
      <c r="B100" s="22">
        <v>1</v>
      </c>
    </row>
    <row r="101" spans="1:2" ht="18" x14ac:dyDescent="0.25">
      <c r="A101" s="24" t="s">
        <v>321</v>
      </c>
      <c r="B101" s="22">
        <v>1</v>
      </c>
    </row>
    <row r="102" spans="1:2" ht="18" x14ac:dyDescent="0.25">
      <c r="A102" s="24" t="s">
        <v>112</v>
      </c>
      <c r="B102" s="22">
        <v>1</v>
      </c>
    </row>
    <row r="103" spans="1:2" ht="18" x14ac:dyDescent="0.25">
      <c r="A103" s="24" t="s">
        <v>113</v>
      </c>
      <c r="B103" s="22">
        <v>1</v>
      </c>
    </row>
    <row r="104" spans="1:2" ht="18" x14ac:dyDescent="0.25">
      <c r="A104" s="24" t="s">
        <v>114</v>
      </c>
      <c r="B104" s="22">
        <v>1.1000000000000001</v>
      </c>
    </row>
    <row r="105" spans="1:2" ht="18" x14ac:dyDescent="0.25">
      <c r="A105" s="24" t="s">
        <v>115</v>
      </c>
      <c r="B105" s="22">
        <v>1</v>
      </c>
    </row>
    <row r="106" spans="1:2" ht="18" x14ac:dyDescent="0.25">
      <c r="A106" s="24" t="s">
        <v>116</v>
      </c>
      <c r="B106" s="22">
        <v>1</v>
      </c>
    </row>
    <row r="107" spans="1:2" ht="18" x14ac:dyDescent="0.25">
      <c r="A107" s="24" t="s">
        <v>117</v>
      </c>
      <c r="B107" s="22">
        <v>1.1000000000000001</v>
      </c>
    </row>
    <row r="108" spans="1:2" ht="18" x14ac:dyDescent="0.25">
      <c r="A108" s="24" t="s">
        <v>118</v>
      </c>
      <c r="B108" s="22">
        <v>1.1000000000000001</v>
      </c>
    </row>
    <row r="109" spans="1:2" ht="18" x14ac:dyDescent="0.25">
      <c r="A109" s="25" t="s">
        <v>137</v>
      </c>
    </row>
    <row r="110" spans="1:2" ht="18" x14ac:dyDescent="0.25">
      <c r="A110" s="24" t="s">
        <v>119</v>
      </c>
      <c r="B110" s="22">
        <v>1</v>
      </c>
    </row>
    <row r="111" spans="1:2" ht="18" x14ac:dyDescent="0.25">
      <c r="A111" s="24" t="s">
        <v>120</v>
      </c>
      <c r="B111" s="22">
        <v>1</v>
      </c>
    </row>
    <row r="112" spans="1:2" ht="18" x14ac:dyDescent="0.25">
      <c r="A112" s="24" t="s">
        <v>121</v>
      </c>
      <c r="B112" s="22">
        <v>1</v>
      </c>
    </row>
    <row r="113" spans="1:2" ht="18" x14ac:dyDescent="0.25">
      <c r="A113" s="24" t="s">
        <v>122</v>
      </c>
      <c r="B113" s="22">
        <v>1</v>
      </c>
    </row>
    <row r="114" spans="1:2" ht="18" x14ac:dyDescent="0.25">
      <c r="A114" s="24" t="s">
        <v>123</v>
      </c>
      <c r="B114" s="22">
        <v>1</v>
      </c>
    </row>
    <row r="115" spans="1:2" ht="18" x14ac:dyDescent="0.25">
      <c r="A115" s="25" t="s">
        <v>138</v>
      </c>
      <c r="B115" s="22"/>
    </row>
    <row r="116" spans="1:2" ht="18" x14ac:dyDescent="0.25">
      <c r="A116" s="24" t="s">
        <v>139</v>
      </c>
      <c r="B116" s="22">
        <v>1.1000000000000001</v>
      </c>
    </row>
    <row r="117" spans="1:2" ht="18" x14ac:dyDescent="0.25">
      <c r="A117" s="24" t="s">
        <v>87</v>
      </c>
      <c r="B117" s="22">
        <v>1.2</v>
      </c>
    </row>
    <row r="118" spans="1:2" ht="18" x14ac:dyDescent="0.25">
      <c r="A118" s="24" t="s">
        <v>140</v>
      </c>
      <c r="B118" s="22">
        <v>1.1000000000000001</v>
      </c>
    </row>
    <row r="119" spans="1:2" ht="18" x14ac:dyDescent="0.25">
      <c r="A119" s="24" t="s">
        <v>141</v>
      </c>
      <c r="B119" s="22">
        <v>1</v>
      </c>
    </row>
    <row r="120" spans="1:2" ht="18" x14ac:dyDescent="0.25">
      <c r="A120" s="24" t="s">
        <v>142</v>
      </c>
      <c r="B120" s="22">
        <v>1</v>
      </c>
    </row>
    <row r="121" spans="1:2" ht="18" x14ac:dyDescent="0.25">
      <c r="A121" s="24" t="s">
        <v>143</v>
      </c>
      <c r="B121" s="22">
        <v>1</v>
      </c>
    </row>
    <row r="122" spans="1:2" ht="18" x14ac:dyDescent="0.25">
      <c r="A122" s="24" t="s">
        <v>144</v>
      </c>
      <c r="B122" s="22">
        <v>1</v>
      </c>
    </row>
    <row r="123" spans="1:2" ht="18" x14ac:dyDescent="0.25">
      <c r="A123" s="24" t="s">
        <v>145</v>
      </c>
      <c r="B123" s="22">
        <v>1</v>
      </c>
    </row>
    <row r="124" spans="1:2" ht="18" x14ac:dyDescent="0.25">
      <c r="A124" s="24" t="s">
        <v>146</v>
      </c>
      <c r="B124" s="22">
        <v>1</v>
      </c>
    </row>
    <row r="125" spans="1:2" ht="18" x14ac:dyDescent="0.25">
      <c r="A125" s="24" t="s">
        <v>147</v>
      </c>
      <c r="B125" s="22">
        <v>1.05</v>
      </c>
    </row>
    <row r="126" spans="1:2" ht="18" x14ac:dyDescent="0.25">
      <c r="A126" s="24" t="s">
        <v>148</v>
      </c>
      <c r="B126" s="22">
        <v>1.1000000000000001</v>
      </c>
    </row>
    <row r="127" spans="1:2" ht="18" x14ac:dyDescent="0.25">
      <c r="A127" s="25" t="s">
        <v>149</v>
      </c>
      <c r="B127" s="22"/>
    </row>
    <row r="128" spans="1:2" ht="18" x14ac:dyDescent="0.25">
      <c r="A128" s="24" t="s">
        <v>5</v>
      </c>
      <c r="B128" s="22">
        <v>1</v>
      </c>
    </row>
    <row r="129" spans="1:2" ht="18" x14ac:dyDescent="0.25">
      <c r="A129" s="24" t="s">
        <v>139</v>
      </c>
      <c r="B129" s="22">
        <v>1.1000000000000001</v>
      </c>
    </row>
    <row r="130" spans="1:2" ht="18" x14ac:dyDescent="0.25">
      <c r="A130" s="25" t="s">
        <v>150</v>
      </c>
      <c r="B130" s="22"/>
    </row>
    <row r="131" spans="1:2" ht="18" x14ac:dyDescent="0.25">
      <c r="A131" s="24" t="s">
        <v>151</v>
      </c>
      <c r="B131" s="22">
        <v>1.1000000000000001</v>
      </c>
    </row>
    <row r="132" spans="1:2" ht="18" x14ac:dyDescent="0.25">
      <c r="A132" s="24" t="s">
        <v>152</v>
      </c>
      <c r="B132" s="22">
        <v>1.2</v>
      </c>
    </row>
    <row r="133" spans="1:2" ht="18" x14ac:dyDescent="0.25">
      <c r="A133" s="24" t="s">
        <v>153</v>
      </c>
      <c r="B133" s="22">
        <v>1</v>
      </c>
    </row>
    <row r="134" spans="1:2" ht="18" x14ac:dyDescent="0.25">
      <c r="A134" s="24" t="s">
        <v>154</v>
      </c>
      <c r="B134" s="22">
        <v>1.05</v>
      </c>
    </row>
    <row r="135" spans="1:2" ht="18" x14ac:dyDescent="0.25">
      <c r="A135" s="24" t="s">
        <v>155</v>
      </c>
      <c r="B135" s="22">
        <v>1</v>
      </c>
    </row>
    <row r="136" spans="1:2" ht="18" x14ac:dyDescent="0.25">
      <c r="A136" s="24" t="s">
        <v>156</v>
      </c>
      <c r="B136" s="22">
        <v>1</v>
      </c>
    </row>
    <row r="137" spans="1:2" ht="18" x14ac:dyDescent="0.25">
      <c r="A137" s="25" t="s">
        <v>180</v>
      </c>
      <c r="B137" s="22"/>
    </row>
    <row r="138" spans="1:2" ht="18" x14ac:dyDescent="0.25">
      <c r="A138" s="24" t="s">
        <v>157</v>
      </c>
      <c r="B138" s="22">
        <v>1.1000000000000001</v>
      </c>
    </row>
    <row r="139" spans="1:2" ht="18" x14ac:dyDescent="0.25">
      <c r="A139" s="24" t="s">
        <v>158</v>
      </c>
      <c r="B139" s="22">
        <v>1.1000000000000001</v>
      </c>
    </row>
    <row r="140" spans="1:2" ht="18" x14ac:dyDescent="0.25">
      <c r="A140" s="24" t="s">
        <v>159</v>
      </c>
      <c r="B140" s="22">
        <v>1.1000000000000001</v>
      </c>
    </row>
    <row r="141" spans="1:2" ht="18" x14ac:dyDescent="0.25">
      <c r="A141" s="24" t="s">
        <v>160</v>
      </c>
      <c r="B141" s="22">
        <v>1.1000000000000001</v>
      </c>
    </row>
    <row r="142" spans="1:2" ht="18" x14ac:dyDescent="0.25">
      <c r="A142" s="24" t="s">
        <v>6</v>
      </c>
      <c r="B142" s="22">
        <v>1.1499999999999999</v>
      </c>
    </row>
    <row r="143" spans="1:2" ht="18" x14ac:dyDescent="0.25">
      <c r="A143" s="24" t="s">
        <v>161</v>
      </c>
      <c r="B143" s="22">
        <v>1.1000000000000001</v>
      </c>
    </row>
    <row r="144" spans="1:2" ht="47.25" x14ac:dyDescent="0.25">
      <c r="A144" s="24" t="s">
        <v>162</v>
      </c>
      <c r="B144" s="22">
        <v>1.1000000000000001</v>
      </c>
    </row>
    <row r="145" spans="1:2" ht="18" x14ac:dyDescent="0.25">
      <c r="A145" s="24" t="s">
        <v>163</v>
      </c>
      <c r="B145" s="22">
        <v>1</v>
      </c>
    </row>
    <row r="146" spans="1:2" ht="18" x14ac:dyDescent="0.25">
      <c r="A146" s="24" t="s">
        <v>164</v>
      </c>
      <c r="B146" s="22">
        <v>1</v>
      </c>
    </row>
    <row r="147" spans="1:2" ht="18" x14ac:dyDescent="0.25">
      <c r="A147" s="24" t="s">
        <v>165</v>
      </c>
      <c r="B147" s="22">
        <v>1.2</v>
      </c>
    </row>
    <row r="148" spans="1:2" ht="18" x14ac:dyDescent="0.25">
      <c r="A148" s="24" t="s">
        <v>166</v>
      </c>
      <c r="B148" s="22">
        <v>1.1000000000000001</v>
      </c>
    </row>
    <row r="149" spans="1:2" ht="18" x14ac:dyDescent="0.25">
      <c r="A149" s="24" t="s">
        <v>167</v>
      </c>
      <c r="B149" s="22">
        <v>1</v>
      </c>
    </row>
    <row r="150" spans="1:2" ht="31.5" x14ac:dyDescent="0.25">
      <c r="A150" s="24" t="s">
        <v>168</v>
      </c>
      <c r="B150" s="22">
        <v>1.1000000000000001</v>
      </c>
    </row>
    <row r="151" spans="1:2" ht="18" x14ac:dyDescent="0.25">
      <c r="A151" s="24" t="s">
        <v>169</v>
      </c>
      <c r="B151" s="22">
        <v>1.1000000000000001</v>
      </c>
    </row>
    <row r="152" spans="1:2" ht="31.5" x14ac:dyDescent="0.25">
      <c r="A152" s="24" t="s">
        <v>170</v>
      </c>
      <c r="B152" s="22">
        <v>1.1000000000000001</v>
      </c>
    </row>
    <row r="153" spans="1:2" ht="31.5" x14ac:dyDescent="0.25">
      <c r="A153" s="24" t="s">
        <v>171</v>
      </c>
      <c r="B153" s="22">
        <v>1.1000000000000001</v>
      </c>
    </row>
    <row r="154" spans="1:2" ht="18" x14ac:dyDescent="0.25">
      <c r="A154" s="24" t="s">
        <v>172</v>
      </c>
      <c r="B154" s="22">
        <v>1</v>
      </c>
    </row>
    <row r="155" spans="1:2" ht="18" x14ac:dyDescent="0.25">
      <c r="A155" s="24" t="s">
        <v>173</v>
      </c>
      <c r="B155" s="22">
        <v>1.2</v>
      </c>
    </row>
    <row r="156" spans="1:2" ht="18" x14ac:dyDescent="0.25">
      <c r="A156" s="24" t="s">
        <v>179</v>
      </c>
      <c r="B156" s="22">
        <v>1.1000000000000001</v>
      </c>
    </row>
    <row r="157" spans="1:2" ht="18" x14ac:dyDescent="0.25">
      <c r="A157" s="24" t="s">
        <v>174</v>
      </c>
      <c r="B157" s="22">
        <v>1</v>
      </c>
    </row>
    <row r="158" spans="1:2" ht="31.5" x14ac:dyDescent="0.25">
      <c r="A158" s="24" t="s">
        <v>175</v>
      </c>
      <c r="B158" s="22">
        <v>1.1000000000000001</v>
      </c>
    </row>
    <row r="159" spans="1:2" ht="18" x14ac:dyDescent="0.25">
      <c r="A159" s="24" t="s">
        <v>176</v>
      </c>
      <c r="B159" s="22">
        <v>1</v>
      </c>
    </row>
    <row r="160" spans="1:2" ht="18" x14ac:dyDescent="0.25">
      <c r="A160" s="24" t="s">
        <v>177</v>
      </c>
      <c r="B160" s="22">
        <v>1</v>
      </c>
    </row>
    <row r="161" spans="1:2" ht="18" x14ac:dyDescent="0.25">
      <c r="A161" s="24" t="s">
        <v>178</v>
      </c>
      <c r="B161" s="22">
        <v>1</v>
      </c>
    </row>
    <row r="162" spans="1:2" ht="18" x14ac:dyDescent="0.25">
      <c r="A162" s="25" t="s">
        <v>183</v>
      </c>
      <c r="B162" s="22"/>
    </row>
    <row r="163" spans="1:2" ht="18" x14ac:dyDescent="0.25">
      <c r="A163" s="24" t="s">
        <v>184</v>
      </c>
      <c r="B163" s="22">
        <v>1</v>
      </c>
    </row>
    <row r="164" spans="1:2" ht="18" x14ac:dyDescent="0.25">
      <c r="A164" s="24" t="s">
        <v>185</v>
      </c>
      <c r="B164" s="22">
        <v>1.2</v>
      </c>
    </row>
    <row r="165" spans="1:2" ht="47.25" x14ac:dyDescent="0.25">
      <c r="A165" s="24" t="s">
        <v>186</v>
      </c>
      <c r="B165" s="22">
        <v>1.1000000000000001</v>
      </c>
    </row>
    <row r="166" spans="1:2" ht="63" x14ac:dyDescent="0.25">
      <c r="A166" s="24" t="s">
        <v>187</v>
      </c>
      <c r="B166" s="22">
        <v>1</v>
      </c>
    </row>
    <row r="167" spans="1:2" ht="18" x14ac:dyDescent="0.25">
      <c r="A167" s="24" t="s">
        <v>188</v>
      </c>
      <c r="B167" s="22">
        <v>1.1000000000000001</v>
      </c>
    </row>
    <row r="168" spans="1:2" ht="18" x14ac:dyDescent="0.25">
      <c r="A168" s="24" t="s">
        <v>189</v>
      </c>
      <c r="B168" s="22">
        <v>1</v>
      </c>
    </row>
    <row r="169" spans="1:2" ht="18" x14ac:dyDescent="0.25">
      <c r="A169" s="24" t="s">
        <v>190</v>
      </c>
      <c r="B169" s="22">
        <v>1.1000000000000001</v>
      </c>
    </row>
    <row r="170" spans="1:2" ht="18" x14ac:dyDescent="0.25">
      <c r="A170" s="24" t="s">
        <v>191</v>
      </c>
      <c r="B170" s="22">
        <v>1.2</v>
      </c>
    </row>
    <row r="171" spans="1:2" ht="18" x14ac:dyDescent="0.25">
      <c r="A171" s="24" t="s">
        <v>192</v>
      </c>
      <c r="B171" s="22">
        <v>1</v>
      </c>
    </row>
    <row r="172" spans="1:2" ht="18" x14ac:dyDescent="0.25">
      <c r="A172" s="24" t="s">
        <v>193</v>
      </c>
      <c r="B172" s="22">
        <v>1.1000000000000001</v>
      </c>
    </row>
    <row r="173" spans="1:2" ht="18" x14ac:dyDescent="0.25">
      <c r="A173" s="24" t="s">
        <v>194</v>
      </c>
      <c r="B173" s="22">
        <v>1</v>
      </c>
    </row>
    <row r="174" spans="1:2" ht="18" x14ac:dyDescent="0.25">
      <c r="A174" s="24" t="s">
        <v>181</v>
      </c>
      <c r="B174" s="22">
        <v>1.1000000000000001</v>
      </c>
    </row>
    <row r="175" spans="1:2" ht="36" x14ac:dyDescent="0.25">
      <c r="A175" s="25" t="s">
        <v>182</v>
      </c>
      <c r="B175" s="22"/>
    </row>
    <row r="176" spans="1:2" ht="63" x14ac:dyDescent="0.25">
      <c r="A176" s="24" t="s">
        <v>195</v>
      </c>
      <c r="B176" s="22">
        <v>1.1000000000000001</v>
      </c>
    </row>
    <row r="177" spans="1:2" ht="47.25" x14ac:dyDescent="0.25">
      <c r="A177" s="24" t="s">
        <v>196</v>
      </c>
      <c r="B177" s="22">
        <v>1.1000000000000001</v>
      </c>
    </row>
    <row r="178" spans="1:2" ht="18" x14ac:dyDescent="0.25">
      <c r="A178" s="24" t="s">
        <v>197</v>
      </c>
      <c r="B178" s="22">
        <v>1.2</v>
      </c>
    </row>
    <row r="179" spans="1:2" ht="18" x14ac:dyDescent="0.25">
      <c r="A179" s="24" t="s">
        <v>198</v>
      </c>
      <c r="B179" s="22">
        <v>1.1000000000000001</v>
      </c>
    </row>
    <row r="180" spans="1:2" ht="18" x14ac:dyDescent="0.25">
      <c r="A180" s="24" t="s">
        <v>199</v>
      </c>
      <c r="B180" s="22">
        <v>1</v>
      </c>
    </row>
    <row r="181" spans="1:2" ht="18" x14ac:dyDescent="0.25">
      <c r="A181" s="25" t="s">
        <v>200</v>
      </c>
      <c r="B181" s="22"/>
    </row>
    <row r="182" spans="1:2" ht="18" x14ac:dyDescent="0.25">
      <c r="A182" s="24" t="s">
        <v>236</v>
      </c>
      <c r="B182" s="22">
        <v>1</v>
      </c>
    </row>
    <row r="183" spans="1:2" ht="18" x14ac:dyDescent="0.25">
      <c r="A183" s="24" t="s">
        <v>237</v>
      </c>
      <c r="B183" s="22">
        <v>1.2</v>
      </c>
    </row>
    <row r="184" spans="1:2" ht="18" x14ac:dyDescent="0.25">
      <c r="A184" s="24" t="s">
        <v>238</v>
      </c>
      <c r="B184" s="22">
        <v>1</v>
      </c>
    </row>
    <row r="185" spans="1:2" ht="18" x14ac:dyDescent="0.25">
      <c r="A185" s="24" t="s">
        <v>239</v>
      </c>
      <c r="B185" s="22">
        <v>1</v>
      </c>
    </row>
    <row r="186" spans="1:2" ht="18" x14ac:dyDescent="0.25">
      <c r="A186" s="24" t="s">
        <v>240</v>
      </c>
      <c r="B186" s="22">
        <v>1</v>
      </c>
    </row>
    <row r="187" spans="1:2" ht="18" x14ac:dyDescent="0.25">
      <c r="A187" s="24" t="s">
        <v>241</v>
      </c>
      <c r="B187" s="22">
        <v>1</v>
      </c>
    </row>
    <row r="188" spans="1:2" ht="18" x14ac:dyDescent="0.25">
      <c r="A188" s="24" t="s">
        <v>242</v>
      </c>
      <c r="B188" s="22">
        <v>1</v>
      </c>
    </row>
    <row r="189" spans="1:2" ht="18" x14ac:dyDescent="0.25">
      <c r="A189" s="24" t="s">
        <v>243</v>
      </c>
      <c r="B189" s="22">
        <v>1.1000000000000001</v>
      </c>
    </row>
    <row r="190" spans="1:2" ht="18" x14ac:dyDescent="0.25">
      <c r="A190" s="24" t="s">
        <v>244</v>
      </c>
      <c r="B190" s="22">
        <v>1</v>
      </c>
    </row>
    <row r="191" spans="1:2" ht="18" x14ac:dyDescent="0.25">
      <c r="A191" s="24" t="s">
        <v>245</v>
      </c>
      <c r="B191" s="22">
        <v>1.1000000000000001</v>
      </c>
    </row>
    <row r="192" spans="1:2" ht="18" x14ac:dyDescent="0.25">
      <c r="A192" s="24" t="s">
        <v>246</v>
      </c>
      <c r="B192" s="22">
        <v>1</v>
      </c>
    </row>
    <row r="193" spans="1:2" ht="18" x14ac:dyDescent="0.25">
      <c r="A193" s="24" t="s">
        <v>247</v>
      </c>
      <c r="B193" s="22">
        <v>1</v>
      </c>
    </row>
    <row r="194" spans="1:2" ht="18" x14ac:dyDescent="0.25">
      <c r="A194" s="24" t="s">
        <v>248</v>
      </c>
      <c r="B194" s="22">
        <v>1</v>
      </c>
    </row>
    <row r="195" spans="1:2" ht="18" x14ac:dyDescent="0.25">
      <c r="A195" s="24" t="s">
        <v>249</v>
      </c>
      <c r="B195" s="22">
        <v>1.1000000000000001</v>
      </c>
    </row>
    <row r="196" spans="1:2" ht="18" x14ac:dyDescent="0.25">
      <c r="A196" s="24" t="s">
        <v>250</v>
      </c>
      <c r="B196" s="22">
        <v>1</v>
      </c>
    </row>
    <row r="197" spans="1:2" ht="18" x14ac:dyDescent="0.25">
      <c r="A197" s="24" t="s">
        <v>251</v>
      </c>
      <c r="B197" s="22">
        <v>1</v>
      </c>
    </row>
    <row r="198" spans="1:2" ht="18" x14ac:dyDescent="0.25">
      <c r="A198" s="24" t="s">
        <v>252</v>
      </c>
      <c r="B198" s="22">
        <v>1</v>
      </c>
    </row>
    <row r="199" spans="1:2" ht="18" x14ac:dyDescent="0.25">
      <c r="A199" s="24" t="s">
        <v>253</v>
      </c>
      <c r="B199" s="22">
        <v>1</v>
      </c>
    </row>
    <row r="200" spans="1:2" ht="18" x14ac:dyDescent="0.25">
      <c r="A200" s="24" t="s">
        <v>254</v>
      </c>
      <c r="B200" s="22">
        <v>1</v>
      </c>
    </row>
    <row r="201" spans="1:2" ht="18" x14ac:dyDescent="0.25">
      <c r="A201" s="24" t="s">
        <v>255</v>
      </c>
      <c r="B201" s="22">
        <v>1</v>
      </c>
    </row>
    <row r="202" spans="1:2" ht="18" x14ac:dyDescent="0.25">
      <c r="A202" s="24" t="s">
        <v>256</v>
      </c>
      <c r="B202" s="22">
        <v>1</v>
      </c>
    </row>
    <row r="203" spans="1:2" ht="18" x14ac:dyDescent="0.25">
      <c r="A203" s="24" t="s">
        <v>235</v>
      </c>
      <c r="B203" s="22">
        <v>1</v>
      </c>
    </row>
    <row r="204" spans="1:2" ht="18" x14ac:dyDescent="0.25">
      <c r="A204" s="24" t="s">
        <v>257</v>
      </c>
      <c r="B204" s="22">
        <v>1.05</v>
      </c>
    </row>
    <row r="205" spans="1:2" ht="18" x14ac:dyDescent="0.25">
      <c r="A205" s="24" t="s">
        <v>258</v>
      </c>
      <c r="B205" s="22">
        <v>1</v>
      </c>
    </row>
    <row r="206" spans="1:2" ht="18" x14ac:dyDescent="0.25">
      <c r="A206" s="24" t="s">
        <v>259</v>
      </c>
      <c r="B206" s="22">
        <v>1</v>
      </c>
    </row>
    <row r="207" spans="1:2" ht="18" x14ac:dyDescent="0.25">
      <c r="A207" s="24" t="s">
        <v>260</v>
      </c>
      <c r="B207" s="22">
        <v>1</v>
      </c>
    </row>
    <row r="208" spans="1:2" ht="18" x14ac:dyDescent="0.25">
      <c r="A208" s="24" t="s">
        <v>261</v>
      </c>
      <c r="B208" s="22">
        <v>1</v>
      </c>
    </row>
    <row r="209" spans="1:2" ht="18" x14ac:dyDescent="0.25">
      <c r="A209" s="24" t="s">
        <v>262</v>
      </c>
      <c r="B209" s="22">
        <v>1.1000000000000001</v>
      </c>
    </row>
    <row r="210" spans="1:2" ht="18" x14ac:dyDescent="0.25">
      <c r="A210" s="24" t="s">
        <v>263</v>
      </c>
      <c r="B210" s="22">
        <v>1</v>
      </c>
    </row>
    <row r="211" spans="1:2" ht="18" x14ac:dyDescent="0.25">
      <c r="A211" s="24" t="s">
        <v>264</v>
      </c>
      <c r="B211" s="22">
        <v>1.05</v>
      </c>
    </row>
    <row r="212" spans="1:2" ht="18" x14ac:dyDescent="0.25">
      <c r="A212" s="24" t="s">
        <v>265</v>
      </c>
      <c r="B212" s="22">
        <v>1</v>
      </c>
    </row>
    <row r="213" spans="1:2" ht="18" x14ac:dyDescent="0.25">
      <c r="A213" s="24" t="s">
        <v>266</v>
      </c>
      <c r="B213" s="22">
        <v>1</v>
      </c>
    </row>
    <row r="214" spans="1:2" ht="18" x14ac:dyDescent="0.25">
      <c r="A214" s="24" t="s">
        <v>267</v>
      </c>
      <c r="B214" s="22">
        <v>1</v>
      </c>
    </row>
    <row r="215" spans="1:2" ht="18" x14ac:dyDescent="0.25">
      <c r="A215" s="24" t="s">
        <v>268</v>
      </c>
      <c r="B215" s="22">
        <v>1</v>
      </c>
    </row>
    <row r="216" spans="1:2" ht="18" x14ac:dyDescent="0.25">
      <c r="A216" s="24" t="s">
        <v>269</v>
      </c>
      <c r="B216" s="22">
        <v>1</v>
      </c>
    </row>
    <row r="217" spans="1:2" ht="18" x14ac:dyDescent="0.25">
      <c r="A217" s="24" t="s">
        <v>270</v>
      </c>
      <c r="B217" s="22">
        <v>1</v>
      </c>
    </row>
    <row r="218" spans="1:2" ht="18" x14ac:dyDescent="0.25">
      <c r="A218" s="24" t="s">
        <v>271</v>
      </c>
      <c r="B218" s="22">
        <v>1</v>
      </c>
    </row>
    <row r="219" spans="1:2" ht="18" x14ac:dyDescent="0.25">
      <c r="A219" s="24" t="s">
        <v>272</v>
      </c>
      <c r="B219" s="22">
        <v>1</v>
      </c>
    </row>
    <row r="220" spans="1:2" ht="18" x14ac:dyDescent="0.25">
      <c r="A220" s="24" t="s">
        <v>273</v>
      </c>
      <c r="B220" s="22">
        <v>1</v>
      </c>
    </row>
    <row r="221" spans="1:2" ht="18" x14ac:dyDescent="0.25">
      <c r="A221" s="24" t="s">
        <v>274</v>
      </c>
      <c r="B221" s="22">
        <v>1</v>
      </c>
    </row>
    <row r="222" spans="1:2" ht="18" x14ac:dyDescent="0.25">
      <c r="A222" s="24" t="s">
        <v>275</v>
      </c>
      <c r="B222" s="22">
        <v>1</v>
      </c>
    </row>
    <row r="223" spans="1:2" ht="18" x14ac:dyDescent="0.25">
      <c r="A223" s="24" t="s">
        <v>276</v>
      </c>
      <c r="B223" s="22">
        <v>1.05</v>
      </c>
    </row>
    <row r="224" spans="1:2" ht="18" x14ac:dyDescent="0.25">
      <c r="A224" s="24" t="s">
        <v>277</v>
      </c>
      <c r="B224" s="22">
        <v>1</v>
      </c>
    </row>
    <row r="225" spans="1:2" ht="18" x14ac:dyDescent="0.25">
      <c r="A225" s="24" t="s">
        <v>278</v>
      </c>
      <c r="B225" s="22">
        <v>1</v>
      </c>
    </row>
    <row r="226" spans="1:2" ht="18" x14ac:dyDescent="0.25">
      <c r="A226" s="24" t="s">
        <v>279</v>
      </c>
      <c r="B226" s="22">
        <v>1</v>
      </c>
    </row>
    <row r="227" spans="1:2" ht="18" x14ac:dyDescent="0.25">
      <c r="A227" s="24" t="s">
        <v>280</v>
      </c>
      <c r="B227" s="22">
        <v>1</v>
      </c>
    </row>
    <row r="228" spans="1:2" ht="18" x14ac:dyDescent="0.25">
      <c r="A228" s="24" t="s">
        <v>281</v>
      </c>
      <c r="B228" s="22">
        <v>1</v>
      </c>
    </row>
    <row r="229" spans="1:2" ht="18" x14ac:dyDescent="0.25">
      <c r="A229" s="24" t="s">
        <v>282</v>
      </c>
      <c r="B229" s="22">
        <v>1</v>
      </c>
    </row>
    <row r="230" spans="1:2" ht="18" x14ac:dyDescent="0.25">
      <c r="A230" s="24" t="s">
        <v>283</v>
      </c>
      <c r="B230" s="22">
        <v>1</v>
      </c>
    </row>
    <row r="231" spans="1:2" ht="18" x14ac:dyDescent="0.25">
      <c r="A231" s="24" t="s">
        <v>284</v>
      </c>
      <c r="B231" s="22">
        <v>1</v>
      </c>
    </row>
    <row r="232" spans="1:2" ht="18" x14ac:dyDescent="0.25">
      <c r="A232" s="24" t="s">
        <v>285</v>
      </c>
      <c r="B232" s="22">
        <v>1.1000000000000001</v>
      </c>
    </row>
    <row r="233" spans="1:2" ht="18" x14ac:dyDescent="0.25">
      <c r="A233" s="24" t="s">
        <v>286</v>
      </c>
      <c r="B233" s="22">
        <v>1.1000000000000001</v>
      </c>
    </row>
    <row r="234" spans="1:2" ht="18" x14ac:dyDescent="0.25">
      <c r="A234" s="24" t="s">
        <v>287</v>
      </c>
      <c r="B234" s="22">
        <v>1.1000000000000001</v>
      </c>
    </row>
    <row r="235" spans="1:2" ht="18" x14ac:dyDescent="0.25">
      <c r="A235" s="24" t="s">
        <v>288</v>
      </c>
      <c r="B235" s="22">
        <v>1</v>
      </c>
    </row>
    <row r="236" spans="1:2" ht="18" x14ac:dyDescent="0.25">
      <c r="A236" s="24" t="s">
        <v>289</v>
      </c>
      <c r="B236" s="22">
        <v>1.1000000000000001</v>
      </c>
    </row>
    <row r="237" spans="1:2" ht="18" x14ac:dyDescent="0.25">
      <c r="A237" s="24" t="s">
        <v>290</v>
      </c>
      <c r="B237" s="22">
        <v>1.1000000000000001</v>
      </c>
    </row>
    <row r="238" spans="1:2" ht="18" x14ac:dyDescent="0.25">
      <c r="A238" s="24" t="s">
        <v>291</v>
      </c>
      <c r="B238" s="22">
        <v>1</v>
      </c>
    </row>
    <row r="239" spans="1:2" ht="18" x14ac:dyDescent="0.25">
      <c r="A239" s="24" t="s">
        <v>292</v>
      </c>
      <c r="B239" s="22">
        <v>1.1000000000000001</v>
      </c>
    </row>
    <row r="240" spans="1:2" ht="18" x14ac:dyDescent="0.25">
      <c r="A240" s="24" t="s">
        <v>293</v>
      </c>
      <c r="B240" s="22">
        <v>1</v>
      </c>
    </row>
    <row r="241" spans="1:2" ht="18" x14ac:dyDescent="0.25">
      <c r="A241" s="24" t="s">
        <v>294</v>
      </c>
      <c r="B241" s="22">
        <v>1.2</v>
      </c>
    </row>
    <row r="242" spans="1:2" ht="18" x14ac:dyDescent="0.25">
      <c r="A242" s="24" t="s">
        <v>295</v>
      </c>
      <c r="B242" s="22">
        <v>1.2</v>
      </c>
    </row>
    <row r="243" spans="1:2" ht="18" x14ac:dyDescent="0.25">
      <c r="A243" s="24" t="s">
        <v>296</v>
      </c>
      <c r="B243" s="22">
        <v>1.1000000000000001</v>
      </c>
    </row>
    <row r="244" spans="1:2" ht="18" x14ac:dyDescent="0.25">
      <c r="A244" s="24" t="s">
        <v>297</v>
      </c>
      <c r="B244" s="22">
        <v>1.2</v>
      </c>
    </row>
    <row r="245" spans="1:2" ht="18" x14ac:dyDescent="0.25">
      <c r="A245" s="24" t="s">
        <v>298</v>
      </c>
      <c r="B245" s="22">
        <v>1</v>
      </c>
    </row>
    <row r="246" spans="1:2" ht="18" x14ac:dyDescent="0.25">
      <c r="A246" s="24" t="s">
        <v>299</v>
      </c>
      <c r="B246" s="22">
        <v>1</v>
      </c>
    </row>
    <row r="247" spans="1:2" ht="18" x14ac:dyDescent="0.25">
      <c r="A247" s="24" t="s">
        <v>300</v>
      </c>
      <c r="B247" s="22">
        <v>1</v>
      </c>
    </row>
    <row r="248" spans="1:2" ht="18" x14ac:dyDescent="0.25">
      <c r="A248" s="24" t="s">
        <v>301</v>
      </c>
      <c r="B248" s="22">
        <v>1</v>
      </c>
    </row>
    <row r="249" spans="1:2" ht="18" x14ac:dyDescent="0.25">
      <c r="A249" s="24" t="s">
        <v>302</v>
      </c>
      <c r="B249" s="22">
        <v>1.1000000000000001</v>
      </c>
    </row>
    <row r="250" spans="1:2" ht="18" x14ac:dyDescent="0.25">
      <c r="A250" s="24" t="s">
        <v>303</v>
      </c>
      <c r="B250" s="22">
        <v>1.1000000000000001</v>
      </c>
    </row>
    <row r="251" spans="1:2" ht="18" x14ac:dyDescent="0.25">
      <c r="A251" s="24" t="s">
        <v>304</v>
      </c>
      <c r="B251" s="22">
        <v>1</v>
      </c>
    </row>
    <row r="252" spans="1:2" ht="18" x14ac:dyDescent="0.25">
      <c r="A252" s="24" t="s">
        <v>305</v>
      </c>
      <c r="B252" s="22">
        <v>1</v>
      </c>
    </row>
    <row r="253" spans="1:2" ht="18" x14ac:dyDescent="0.25">
      <c r="A253" s="24" t="s">
        <v>306</v>
      </c>
      <c r="B253" s="22">
        <v>1</v>
      </c>
    </row>
    <row r="254" spans="1:2" ht="18" x14ac:dyDescent="0.25">
      <c r="A254" s="24" t="s">
        <v>307</v>
      </c>
      <c r="B254" s="22">
        <v>1</v>
      </c>
    </row>
    <row r="255" spans="1:2" ht="18" x14ac:dyDescent="0.25">
      <c r="A255" s="24" t="s">
        <v>308</v>
      </c>
      <c r="B255" s="22">
        <v>1.05</v>
      </c>
    </row>
    <row r="256" spans="1:2" ht="18" x14ac:dyDescent="0.25">
      <c r="A256" s="24" t="s">
        <v>309</v>
      </c>
      <c r="B256" s="22">
        <v>1.05</v>
      </c>
    </row>
    <row r="257" spans="1:2" ht="18" x14ac:dyDescent="0.25">
      <c r="A257" s="24" t="s">
        <v>310</v>
      </c>
      <c r="B257" s="22">
        <v>1.1000000000000001</v>
      </c>
    </row>
    <row r="258" spans="1:2" ht="18" x14ac:dyDescent="0.25">
      <c r="A258" s="24" t="s">
        <v>311</v>
      </c>
      <c r="B258" s="22">
        <v>1.1000000000000001</v>
      </c>
    </row>
    <row r="259" spans="1:2" ht="18" x14ac:dyDescent="0.25">
      <c r="A259" s="24" t="s">
        <v>312</v>
      </c>
      <c r="B259" s="22">
        <v>1.1000000000000001</v>
      </c>
    </row>
    <row r="260" spans="1:2" ht="18" x14ac:dyDescent="0.25">
      <c r="A260" s="24" t="s">
        <v>313</v>
      </c>
      <c r="B260" s="22">
        <v>1.1000000000000001</v>
      </c>
    </row>
    <row r="261" spans="1:2" ht="18" x14ac:dyDescent="0.25">
      <c r="A261" s="24" t="s">
        <v>314</v>
      </c>
      <c r="B261" s="22">
        <v>1</v>
      </c>
    </row>
    <row r="262" spans="1:2" ht="18" x14ac:dyDescent="0.25">
      <c r="A262" s="24" t="s">
        <v>315</v>
      </c>
      <c r="B262" s="22">
        <v>1.2</v>
      </c>
    </row>
    <row r="263" spans="1:2" ht="18" x14ac:dyDescent="0.25">
      <c r="A263" s="24" t="s">
        <v>316</v>
      </c>
      <c r="B263" s="22">
        <v>1</v>
      </c>
    </row>
    <row r="264" spans="1:2" ht="18" x14ac:dyDescent="0.25">
      <c r="A264" s="24" t="s">
        <v>317</v>
      </c>
      <c r="B264" s="22">
        <v>1</v>
      </c>
    </row>
    <row r="265" spans="1:2" ht="18" x14ac:dyDescent="0.25">
      <c r="A265" s="24" t="s">
        <v>318</v>
      </c>
      <c r="B265" s="22">
        <v>1</v>
      </c>
    </row>
    <row r="266" spans="1:2" ht="18" x14ac:dyDescent="0.25">
      <c r="A266" s="24" t="s">
        <v>319</v>
      </c>
      <c r="B266" s="22">
        <v>1</v>
      </c>
    </row>
    <row r="267" spans="1:2" ht="18" x14ac:dyDescent="0.25">
      <c r="A267" s="24" t="s">
        <v>320</v>
      </c>
      <c r="B267" s="22">
        <v>1</v>
      </c>
    </row>
    <row r="268" spans="1:2" ht="18" x14ac:dyDescent="0.25">
      <c r="A268" s="24" t="s">
        <v>322</v>
      </c>
      <c r="B268" s="22">
        <v>1</v>
      </c>
    </row>
    <row r="269" spans="1:2" ht="18" x14ac:dyDescent="0.25">
      <c r="A269" s="24" t="s">
        <v>323</v>
      </c>
      <c r="B269" s="22">
        <v>1</v>
      </c>
    </row>
    <row r="270" spans="1:2" ht="18" x14ac:dyDescent="0.25">
      <c r="A270" s="24" t="s">
        <v>324</v>
      </c>
      <c r="B270" s="22">
        <v>1.1000000000000001</v>
      </c>
    </row>
    <row r="271" spans="1:2" ht="18" x14ac:dyDescent="0.25">
      <c r="A271" s="24" t="s">
        <v>325</v>
      </c>
      <c r="B271" s="22">
        <v>1</v>
      </c>
    </row>
    <row r="272" spans="1:2" ht="18" x14ac:dyDescent="0.25">
      <c r="A272" s="24" t="s">
        <v>326</v>
      </c>
      <c r="B272" s="22">
        <v>1</v>
      </c>
    </row>
    <row r="273" spans="1:2" ht="18" x14ac:dyDescent="0.25">
      <c r="A273" s="24" t="s">
        <v>327</v>
      </c>
      <c r="B273" s="22">
        <v>1.1000000000000001</v>
      </c>
    </row>
    <row r="274" spans="1:2" ht="18" x14ac:dyDescent="0.25">
      <c r="A274" s="24" t="s">
        <v>328</v>
      </c>
      <c r="B274" s="22">
        <v>1.1000000000000001</v>
      </c>
    </row>
    <row r="275" spans="1:2" ht="18" x14ac:dyDescent="0.25">
      <c r="A275" s="24" t="s">
        <v>329</v>
      </c>
      <c r="B275" s="22">
        <v>1.1000000000000001</v>
      </c>
    </row>
    <row r="276" spans="1:2" ht="18" x14ac:dyDescent="0.25">
      <c r="A276" s="24" t="s">
        <v>330</v>
      </c>
      <c r="B276" s="22">
        <v>1.1000000000000001</v>
      </c>
    </row>
    <row r="277" spans="1:2" ht="18" x14ac:dyDescent="0.25">
      <c r="A277" s="24" t="s">
        <v>331</v>
      </c>
      <c r="B277" s="22">
        <v>1.1000000000000001</v>
      </c>
    </row>
    <row r="278" spans="1:2" ht="18" x14ac:dyDescent="0.25">
      <c r="A278" s="24" t="s">
        <v>332</v>
      </c>
      <c r="B278" s="22">
        <v>1</v>
      </c>
    </row>
    <row r="279" spans="1:2" ht="18" x14ac:dyDescent="0.25">
      <c r="A279" s="24" t="s">
        <v>333</v>
      </c>
      <c r="B279" s="22">
        <v>1</v>
      </c>
    </row>
    <row r="280" spans="1:2" ht="18" x14ac:dyDescent="0.25">
      <c r="A280" s="24" t="s">
        <v>334</v>
      </c>
      <c r="B280" s="22">
        <v>1</v>
      </c>
    </row>
    <row r="281" spans="1:2" ht="18" x14ac:dyDescent="0.25">
      <c r="A281" s="24" t="s">
        <v>335</v>
      </c>
      <c r="B281" s="22">
        <v>1</v>
      </c>
    </row>
    <row r="282" spans="1:2" ht="18" x14ac:dyDescent="0.25">
      <c r="A282" s="24" t="s">
        <v>336</v>
      </c>
      <c r="B282" s="22">
        <v>1</v>
      </c>
    </row>
    <row r="283" spans="1:2" ht="18" x14ac:dyDescent="0.25">
      <c r="A283" s="24"/>
      <c r="B283" s="22"/>
    </row>
    <row r="284" spans="1:2" ht="18" x14ac:dyDescent="0.25">
      <c r="A284" s="24"/>
      <c r="B284" s="22"/>
    </row>
    <row r="285" spans="1:2" ht="18" x14ac:dyDescent="0.25">
      <c r="A285" s="24"/>
      <c r="B285" s="22"/>
    </row>
    <row r="286" spans="1:2" ht="18" x14ac:dyDescent="0.25">
      <c r="A286" s="24"/>
      <c r="B286" s="22"/>
    </row>
    <row r="287" spans="1:2" ht="18" x14ac:dyDescent="0.25">
      <c r="A287" s="24"/>
      <c r="B287" s="22"/>
    </row>
    <row r="288" spans="1:2" ht="18" x14ac:dyDescent="0.25">
      <c r="A288" s="24"/>
      <c r="B288" s="22"/>
    </row>
    <row r="289" spans="1:2" ht="18" x14ac:dyDescent="0.25">
      <c r="A289" s="24"/>
      <c r="B289" s="22"/>
    </row>
    <row r="290" spans="1:2" ht="18" x14ac:dyDescent="0.25">
      <c r="A290" s="24"/>
      <c r="B290" s="22"/>
    </row>
    <row r="291" spans="1:2" ht="18" x14ac:dyDescent="0.25">
      <c r="A291" s="24"/>
      <c r="B291" s="22"/>
    </row>
    <row r="292" spans="1:2" ht="18" x14ac:dyDescent="0.25">
      <c r="A292" s="24"/>
      <c r="B292" s="22"/>
    </row>
    <row r="293" spans="1:2" ht="18" x14ac:dyDescent="0.25">
      <c r="A293" s="24"/>
      <c r="B293" s="22"/>
    </row>
    <row r="294" spans="1:2" ht="18" x14ac:dyDescent="0.25">
      <c r="A294" s="24"/>
      <c r="B294" s="22"/>
    </row>
    <row r="295" spans="1:2" ht="18" x14ac:dyDescent="0.25">
      <c r="A295" s="24"/>
      <c r="B295" s="22"/>
    </row>
    <row r="296" spans="1:2" ht="18" x14ac:dyDescent="0.25">
      <c r="A296" s="24"/>
      <c r="B296" s="22"/>
    </row>
    <row r="297" spans="1:2" ht="18" x14ac:dyDescent="0.25">
      <c r="A297" s="24"/>
      <c r="B297" s="22"/>
    </row>
    <row r="298" spans="1:2" ht="18" x14ac:dyDescent="0.25">
      <c r="A298" s="24"/>
      <c r="B298" s="22"/>
    </row>
    <row r="299" spans="1:2" ht="18" x14ac:dyDescent="0.25">
      <c r="A299" s="24"/>
      <c r="B299" s="22"/>
    </row>
    <row r="300" spans="1:2" ht="18" x14ac:dyDescent="0.25">
      <c r="A300" s="24"/>
      <c r="B300" s="22"/>
    </row>
    <row r="301" spans="1:2" ht="18" x14ac:dyDescent="0.25">
      <c r="A301" s="24"/>
      <c r="B301" s="22"/>
    </row>
    <row r="302" spans="1:2" ht="18" x14ac:dyDescent="0.25">
      <c r="A302" s="24"/>
      <c r="B302" s="22"/>
    </row>
    <row r="303" spans="1:2" ht="18" x14ac:dyDescent="0.25">
      <c r="A303" s="24"/>
      <c r="B303" s="22"/>
    </row>
    <row r="304" spans="1:2" ht="18" x14ac:dyDescent="0.25">
      <c r="A304" s="24"/>
      <c r="B304" s="22"/>
    </row>
    <row r="305" spans="1:2" ht="18" x14ac:dyDescent="0.25">
      <c r="A305" s="24"/>
      <c r="B305" s="22"/>
    </row>
    <row r="306" spans="1:2" ht="18" x14ac:dyDescent="0.25">
      <c r="A306" s="24"/>
      <c r="B306" s="22"/>
    </row>
    <row r="307" spans="1:2" ht="18" x14ac:dyDescent="0.25">
      <c r="A307" s="24"/>
      <c r="B307" s="22"/>
    </row>
    <row r="308" spans="1:2" ht="18" x14ac:dyDescent="0.25">
      <c r="A308" s="24"/>
      <c r="B308" s="22"/>
    </row>
    <row r="309" spans="1:2" ht="18" x14ac:dyDescent="0.25">
      <c r="A309" s="24"/>
      <c r="B309" s="22"/>
    </row>
    <row r="310" spans="1:2" ht="18" x14ac:dyDescent="0.25">
      <c r="A310" s="24"/>
      <c r="B310" s="22"/>
    </row>
    <row r="311" spans="1:2" ht="18" x14ac:dyDescent="0.25">
      <c r="A311" s="24"/>
      <c r="B311" s="22"/>
    </row>
    <row r="312" spans="1:2" ht="18" x14ac:dyDescent="0.25">
      <c r="A312" s="24"/>
      <c r="B312" s="22"/>
    </row>
    <row r="313" spans="1:2" ht="18" x14ac:dyDescent="0.25">
      <c r="A313" s="24"/>
      <c r="B313" s="22"/>
    </row>
    <row r="314" spans="1:2" ht="18" x14ac:dyDescent="0.25">
      <c r="A314" s="24"/>
      <c r="B314" s="22"/>
    </row>
    <row r="315" spans="1:2" ht="18" x14ac:dyDescent="0.25">
      <c r="A315" s="24"/>
      <c r="B315" s="22"/>
    </row>
    <row r="316" spans="1:2" ht="18" x14ac:dyDescent="0.25">
      <c r="A316" s="24"/>
      <c r="B316" s="22"/>
    </row>
    <row r="317" spans="1:2" ht="18" x14ac:dyDescent="0.25">
      <c r="A317" s="24"/>
      <c r="B317" s="22"/>
    </row>
    <row r="318" spans="1:2" ht="18" x14ac:dyDescent="0.25">
      <c r="A318" s="24"/>
      <c r="B318" s="22"/>
    </row>
    <row r="319" spans="1:2" ht="18" x14ac:dyDescent="0.25">
      <c r="A319" s="24"/>
      <c r="B319" s="22"/>
    </row>
    <row r="320" spans="1:2" ht="18" x14ac:dyDescent="0.25">
      <c r="A320" s="24"/>
      <c r="B320" s="22"/>
    </row>
    <row r="321" spans="1:2" ht="18" x14ac:dyDescent="0.25">
      <c r="A321" s="24"/>
      <c r="B321" s="22"/>
    </row>
    <row r="322" spans="1:2" ht="18" x14ac:dyDescent="0.25">
      <c r="A322" s="24"/>
      <c r="B322" s="22"/>
    </row>
    <row r="323" spans="1:2" ht="18" x14ac:dyDescent="0.25">
      <c r="A323" s="24"/>
      <c r="B323" s="22"/>
    </row>
    <row r="324" spans="1:2" ht="18" x14ac:dyDescent="0.25">
      <c r="A324" s="24"/>
      <c r="B324" s="22"/>
    </row>
    <row r="325" spans="1:2" ht="18" x14ac:dyDescent="0.25">
      <c r="A325" s="24"/>
      <c r="B325" s="22"/>
    </row>
    <row r="326" spans="1:2" ht="18" x14ac:dyDescent="0.25">
      <c r="A326" s="24"/>
      <c r="B326" s="22"/>
    </row>
    <row r="327" spans="1:2" ht="18" x14ac:dyDescent="0.25">
      <c r="A327" s="24"/>
      <c r="B327" s="22"/>
    </row>
    <row r="328" spans="1:2" ht="18" x14ac:dyDescent="0.25">
      <c r="A328" s="24"/>
      <c r="B328" s="22"/>
    </row>
    <row r="329" spans="1:2" ht="18" x14ac:dyDescent="0.25">
      <c r="A329" s="24"/>
      <c r="B329" s="22"/>
    </row>
    <row r="330" spans="1:2" ht="18" x14ac:dyDescent="0.25">
      <c r="A330" s="24"/>
      <c r="B330" s="22"/>
    </row>
    <row r="331" spans="1:2" ht="18" x14ac:dyDescent="0.25">
      <c r="A331" s="24"/>
      <c r="B331" s="22"/>
    </row>
    <row r="332" spans="1:2" ht="18" x14ac:dyDescent="0.25">
      <c r="A332" s="24"/>
      <c r="B332" s="22"/>
    </row>
    <row r="333" spans="1:2" ht="18" x14ac:dyDescent="0.25">
      <c r="A333" s="24"/>
      <c r="B333" s="22"/>
    </row>
    <row r="334" spans="1:2" ht="18" x14ac:dyDescent="0.25">
      <c r="A334" s="24"/>
      <c r="B334" s="22"/>
    </row>
    <row r="335" spans="1:2" ht="18" x14ac:dyDescent="0.25">
      <c r="A335" s="24"/>
      <c r="B335" s="22"/>
    </row>
    <row r="336" spans="1:2" ht="18" x14ac:dyDescent="0.25">
      <c r="A336" s="24"/>
      <c r="B336" s="22"/>
    </row>
    <row r="337" spans="1:2" ht="18" x14ac:dyDescent="0.25">
      <c r="A337" s="24"/>
      <c r="B337" s="22"/>
    </row>
    <row r="338" spans="1:2" ht="18" x14ac:dyDescent="0.25">
      <c r="A338" s="24"/>
      <c r="B338" s="22"/>
    </row>
    <row r="339" spans="1:2" ht="18" x14ac:dyDescent="0.25">
      <c r="A339" s="24"/>
      <c r="B339" s="22"/>
    </row>
    <row r="340" spans="1:2" ht="18" x14ac:dyDescent="0.25">
      <c r="A340" s="24"/>
      <c r="B340" s="22"/>
    </row>
    <row r="341" spans="1:2" ht="18" x14ac:dyDescent="0.25">
      <c r="A341" s="24"/>
      <c r="B341" s="22"/>
    </row>
    <row r="342" spans="1:2" ht="18" x14ac:dyDescent="0.25">
      <c r="A342" s="24"/>
      <c r="B342" s="22"/>
    </row>
    <row r="343" spans="1:2" ht="18" x14ac:dyDescent="0.25">
      <c r="A343" s="24"/>
      <c r="B343" s="22"/>
    </row>
    <row r="344" spans="1:2" ht="18" x14ac:dyDescent="0.25">
      <c r="A344" s="24"/>
      <c r="B344" s="22"/>
    </row>
    <row r="345" spans="1:2" ht="18" x14ac:dyDescent="0.25">
      <c r="A345" s="24"/>
      <c r="B345" s="22"/>
    </row>
    <row r="346" spans="1:2" ht="18" x14ac:dyDescent="0.25">
      <c r="A346" s="24"/>
      <c r="B346" s="22"/>
    </row>
    <row r="347" spans="1:2" ht="18" x14ac:dyDescent="0.25">
      <c r="A347" s="24"/>
      <c r="B347" s="22"/>
    </row>
    <row r="348" spans="1:2" ht="18" x14ac:dyDescent="0.25">
      <c r="A348" s="24"/>
      <c r="B348" s="22"/>
    </row>
    <row r="349" spans="1:2" ht="18" x14ac:dyDescent="0.25">
      <c r="A349" s="24"/>
      <c r="B349" s="22"/>
    </row>
    <row r="350" spans="1:2" ht="18" x14ac:dyDescent="0.25">
      <c r="A350" s="24"/>
      <c r="B350" s="22"/>
    </row>
    <row r="351" spans="1:2" ht="18" x14ac:dyDescent="0.25">
      <c r="A351" s="24"/>
      <c r="B351" s="22"/>
    </row>
    <row r="352" spans="1:2" ht="18" x14ac:dyDescent="0.25">
      <c r="A352" s="24"/>
      <c r="B352" s="22"/>
    </row>
    <row r="353" spans="1:2" ht="18" x14ac:dyDescent="0.25">
      <c r="A353" s="24"/>
      <c r="B353" s="22"/>
    </row>
    <row r="354" spans="1:2" ht="18" x14ac:dyDescent="0.25">
      <c r="A354" s="24"/>
      <c r="B354" s="22"/>
    </row>
    <row r="355" spans="1:2" ht="18" x14ac:dyDescent="0.25">
      <c r="A355" s="24"/>
      <c r="B355" s="22"/>
    </row>
    <row r="356" spans="1:2" ht="18" x14ac:dyDescent="0.25">
      <c r="A356" s="24"/>
      <c r="B356" s="22"/>
    </row>
    <row r="357" spans="1:2" ht="18" x14ac:dyDescent="0.25">
      <c r="A357" s="24"/>
      <c r="B357" s="22"/>
    </row>
    <row r="358" spans="1:2" ht="18" x14ac:dyDescent="0.25">
      <c r="A358" s="24"/>
      <c r="B358" s="22"/>
    </row>
    <row r="359" spans="1:2" ht="18" x14ac:dyDescent="0.25">
      <c r="A359" s="24"/>
      <c r="B359" s="22"/>
    </row>
    <row r="360" spans="1:2" ht="18" x14ac:dyDescent="0.25">
      <c r="A360" s="24"/>
      <c r="B360" s="22"/>
    </row>
    <row r="361" spans="1:2" ht="18" x14ac:dyDescent="0.25">
      <c r="A361" s="24"/>
      <c r="B361" s="22"/>
    </row>
    <row r="362" spans="1:2" ht="18" x14ac:dyDescent="0.25">
      <c r="A362" s="24"/>
      <c r="B362" s="22"/>
    </row>
    <row r="363" spans="1:2" ht="18" x14ac:dyDescent="0.25">
      <c r="A363" s="24"/>
      <c r="B363" s="22"/>
    </row>
    <row r="364" spans="1:2" ht="18" x14ac:dyDescent="0.25">
      <c r="A364" s="24"/>
      <c r="B364" s="22"/>
    </row>
    <row r="365" spans="1:2" ht="18" x14ac:dyDescent="0.25">
      <c r="A365" s="24"/>
      <c r="B365" s="22"/>
    </row>
    <row r="366" spans="1:2" ht="18" x14ac:dyDescent="0.25">
      <c r="A366" s="24"/>
      <c r="B366" s="22"/>
    </row>
    <row r="367" spans="1:2" ht="18" x14ac:dyDescent="0.25">
      <c r="A367" s="24"/>
      <c r="B367" s="22"/>
    </row>
    <row r="368" spans="1:2" ht="18" x14ac:dyDescent="0.25">
      <c r="A368" s="24"/>
      <c r="B368" s="22"/>
    </row>
    <row r="369" spans="1:2" ht="18" x14ac:dyDescent="0.25">
      <c r="A369" s="24"/>
      <c r="B369" s="22"/>
    </row>
    <row r="370" spans="1:2" ht="18" x14ac:dyDescent="0.25">
      <c r="A370" s="24"/>
      <c r="B370" s="22"/>
    </row>
    <row r="371" spans="1:2" ht="18" x14ac:dyDescent="0.25">
      <c r="A371" s="24"/>
      <c r="B371" s="22"/>
    </row>
    <row r="372" spans="1:2" ht="18" x14ac:dyDescent="0.25">
      <c r="A372" s="24"/>
      <c r="B372" s="22"/>
    </row>
    <row r="373" spans="1:2" ht="18" x14ac:dyDescent="0.25">
      <c r="A373" s="24"/>
      <c r="B373" s="22"/>
    </row>
    <row r="374" spans="1:2" ht="18" x14ac:dyDescent="0.25">
      <c r="A374" s="24"/>
      <c r="B374" s="22"/>
    </row>
    <row r="375" spans="1:2" ht="18" x14ac:dyDescent="0.25">
      <c r="A375" s="24"/>
      <c r="B375" s="22"/>
    </row>
    <row r="376" spans="1:2" ht="18" x14ac:dyDescent="0.25">
      <c r="A376" s="24"/>
      <c r="B376" s="22"/>
    </row>
    <row r="377" spans="1:2" ht="18" x14ac:dyDescent="0.25">
      <c r="A377" s="24"/>
      <c r="B377" s="22"/>
    </row>
    <row r="378" spans="1:2" ht="18" x14ac:dyDescent="0.25">
      <c r="A378" s="24"/>
      <c r="B378" s="22"/>
    </row>
    <row r="379" spans="1:2" ht="18" x14ac:dyDescent="0.25">
      <c r="A379" s="24"/>
      <c r="B379" s="22"/>
    </row>
    <row r="380" spans="1:2" ht="18" x14ac:dyDescent="0.25">
      <c r="A380" s="24"/>
      <c r="B380" s="22"/>
    </row>
    <row r="381" spans="1:2" ht="18" x14ac:dyDescent="0.25">
      <c r="A381" s="24"/>
      <c r="B381" s="22"/>
    </row>
    <row r="382" spans="1:2" ht="18" x14ac:dyDescent="0.25">
      <c r="A382" s="24"/>
      <c r="B382" s="22"/>
    </row>
    <row r="383" spans="1:2" ht="18" x14ac:dyDescent="0.25">
      <c r="A383" s="24"/>
      <c r="B383" s="22"/>
    </row>
    <row r="384" spans="1:2" ht="18" x14ac:dyDescent="0.25">
      <c r="A384" s="24"/>
      <c r="B384" s="22"/>
    </row>
    <row r="385" spans="1:2" ht="18" x14ac:dyDescent="0.25">
      <c r="A385" s="24"/>
      <c r="B385" s="22"/>
    </row>
    <row r="386" spans="1:2" ht="18" x14ac:dyDescent="0.25">
      <c r="A386" s="24"/>
      <c r="B386" s="22"/>
    </row>
    <row r="387" spans="1:2" ht="18" x14ac:dyDescent="0.25">
      <c r="A387" s="24"/>
      <c r="B387" s="22"/>
    </row>
    <row r="388" spans="1:2" ht="18" x14ac:dyDescent="0.25">
      <c r="A388" s="24"/>
      <c r="B388" s="22"/>
    </row>
    <row r="389" spans="1:2" ht="18" x14ac:dyDescent="0.25">
      <c r="A389" s="24"/>
      <c r="B389" s="22"/>
    </row>
    <row r="390" spans="1:2" ht="18" x14ac:dyDescent="0.25">
      <c r="A390" s="24"/>
      <c r="B390" s="22"/>
    </row>
    <row r="391" spans="1:2" ht="18" x14ac:dyDescent="0.25">
      <c r="A391" s="24"/>
      <c r="B391" s="22"/>
    </row>
    <row r="392" spans="1:2" ht="18" x14ac:dyDescent="0.25">
      <c r="A392" s="24"/>
      <c r="B392" s="22"/>
    </row>
    <row r="393" spans="1:2" ht="18" x14ac:dyDescent="0.25">
      <c r="A393" s="24"/>
      <c r="B393" s="22"/>
    </row>
    <row r="394" spans="1:2" ht="18" x14ac:dyDescent="0.25">
      <c r="A394" s="24"/>
      <c r="B394" s="22"/>
    </row>
    <row r="395" spans="1:2" ht="18" x14ac:dyDescent="0.25">
      <c r="A395" s="24"/>
      <c r="B395" s="22"/>
    </row>
    <row r="396" spans="1:2" ht="18" x14ac:dyDescent="0.25">
      <c r="A396" s="24"/>
      <c r="B396" s="22"/>
    </row>
    <row r="397" spans="1:2" ht="18" x14ac:dyDescent="0.25">
      <c r="A397" s="24"/>
      <c r="B397" s="22"/>
    </row>
    <row r="398" spans="1:2" ht="18" x14ac:dyDescent="0.25">
      <c r="A398" s="24"/>
      <c r="B398" s="22"/>
    </row>
    <row r="399" spans="1:2" ht="18" x14ac:dyDescent="0.25">
      <c r="A399" s="24"/>
      <c r="B399" s="22"/>
    </row>
    <row r="400" spans="1:2" ht="18" x14ac:dyDescent="0.25">
      <c r="A400" s="24"/>
      <c r="B400" s="22"/>
    </row>
    <row r="401" spans="1:2" ht="18" x14ac:dyDescent="0.25">
      <c r="A401" s="24"/>
      <c r="B401" s="22"/>
    </row>
    <row r="402" spans="1:2" ht="18" x14ac:dyDescent="0.25">
      <c r="A402" s="24"/>
      <c r="B402" s="22"/>
    </row>
    <row r="403" spans="1:2" ht="18" x14ac:dyDescent="0.25">
      <c r="A403" s="24"/>
      <c r="B403" s="22"/>
    </row>
    <row r="404" spans="1:2" ht="18" x14ac:dyDescent="0.25">
      <c r="A404" s="24"/>
      <c r="B404" s="22"/>
    </row>
    <row r="405" spans="1:2" ht="18" x14ac:dyDescent="0.25">
      <c r="A405" s="24"/>
      <c r="B405" s="22"/>
    </row>
    <row r="406" spans="1:2" ht="18" x14ac:dyDescent="0.25">
      <c r="A406" s="24"/>
      <c r="B406" s="22"/>
    </row>
    <row r="407" spans="1:2" ht="18" x14ac:dyDescent="0.25">
      <c r="A407" s="24"/>
      <c r="B407" s="22"/>
    </row>
    <row r="408" spans="1:2" ht="18" x14ac:dyDescent="0.25">
      <c r="A408" s="24"/>
      <c r="B408" s="22"/>
    </row>
    <row r="409" spans="1:2" ht="18" x14ac:dyDescent="0.25">
      <c r="A409" s="24"/>
      <c r="B409" s="22"/>
    </row>
    <row r="410" spans="1:2" ht="18" x14ac:dyDescent="0.25">
      <c r="A410" s="24"/>
      <c r="B410" s="22"/>
    </row>
    <row r="411" spans="1:2" ht="18" x14ac:dyDescent="0.25">
      <c r="A411" s="24"/>
      <c r="B411" s="22"/>
    </row>
    <row r="412" spans="1:2" ht="18" x14ac:dyDescent="0.25">
      <c r="A412" s="24"/>
      <c r="B412" s="22"/>
    </row>
    <row r="413" spans="1:2" ht="18" x14ac:dyDescent="0.25">
      <c r="A413" s="24"/>
      <c r="B413" s="22"/>
    </row>
    <row r="414" spans="1:2" ht="18" x14ac:dyDescent="0.25">
      <c r="A414" s="24"/>
      <c r="B414" s="22"/>
    </row>
    <row r="415" spans="1:2" ht="18" x14ac:dyDescent="0.25">
      <c r="A415" s="24"/>
      <c r="B415" s="22"/>
    </row>
    <row r="416" spans="1:2" ht="18" x14ac:dyDescent="0.25">
      <c r="A416" s="24"/>
      <c r="B416" s="22"/>
    </row>
    <row r="417" spans="1:2" ht="18" x14ac:dyDescent="0.25">
      <c r="A417" s="24"/>
      <c r="B417" s="22"/>
    </row>
    <row r="418" spans="1:2" ht="18" x14ac:dyDescent="0.25">
      <c r="A418" s="24"/>
      <c r="B418" s="22"/>
    </row>
    <row r="419" spans="1:2" ht="18" x14ac:dyDescent="0.25">
      <c r="A419" s="24"/>
      <c r="B419" s="22"/>
    </row>
    <row r="420" spans="1:2" ht="18" x14ac:dyDescent="0.25">
      <c r="A420" s="24"/>
      <c r="B420" s="22"/>
    </row>
    <row r="421" spans="1:2" ht="18" x14ac:dyDescent="0.25">
      <c r="A421" s="24"/>
      <c r="B421" s="22"/>
    </row>
    <row r="422" spans="1:2" ht="18" x14ac:dyDescent="0.25">
      <c r="A422" s="24"/>
      <c r="B422" s="22"/>
    </row>
    <row r="423" spans="1:2" ht="18" x14ac:dyDescent="0.25">
      <c r="A423" s="24"/>
      <c r="B423" s="22"/>
    </row>
    <row r="424" spans="1:2" ht="18" x14ac:dyDescent="0.25">
      <c r="A424" s="24"/>
      <c r="B424" s="22"/>
    </row>
    <row r="425" spans="1:2" ht="18" x14ac:dyDescent="0.25">
      <c r="A425" s="24"/>
      <c r="B425" s="22"/>
    </row>
    <row r="426" spans="1:2" ht="18" x14ac:dyDescent="0.25">
      <c r="A426" s="24"/>
      <c r="B426" s="22"/>
    </row>
    <row r="427" spans="1:2" ht="18" x14ac:dyDescent="0.25">
      <c r="A427" s="24"/>
      <c r="B427" s="22"/>
    </row>
    <row r="428" spans="1:2" ht="18" x14ac:dyDescent="0.25">
      <c r="A428" s="24"/>
      <c r="B428" s="22"/>
    </row>
    <row r="429" spans="1:2" ht="18" x14ac:dyDescent="0.25">
      <c r="A429" s="24"/>
      <c r="B429" s="22"/>
    </row>
    <row r="430" spans="1:2" ht="18" x14ac:dyDescent="0.25">
      <c r="A430" s="24"/>
      <c r="B430" s="22"/>
    </row>
    <row r="431" spans="1:2" ht="18" x14ac:dyDescent="0.25">
      <c r="A431" s="24"/>
      <c r="B431" s="22"/>
    </row>
    <row r="432" spans="1:2" ht="18" x14ac:dyDescent="0.25">
      <c r="A432" s="24"/>
      <c r="B432" s="22"/>
    </row>
    <row r="433" spans="1:2" ht="18" x14ac:dyDescent="0.25">
      <c r="A433" s="24"/>
      <c r="B433" s="22"/>
    </row>
    <row r="434" spans="1:2" ht="18" x14ac:dyDescent="0.25">
      <c r="A434" s="24"/>
      <c r="B434" s="22"/>
    </row>
    <row r="435" spans="1:2" ht="18" x14ac:dyDescent="0.25">
      <c r="A435" s="24"/>
      <c r="B435" s="22"/>
    </row>
    <row r="436" spans="1:2" ht="18" x14ac:dyDescent="0.25">
      <c r="A436" s="24"/>
      <c r="B436" s="22"/>
    </row>
    <row r="437" spans="1:2" ht="18" x14ac:dyDescent="0.25">
      <c r="A437" s="24"/>
      <c r="B437" s="22"/>
    </row>
    <row r="438" spans="1:2" ht="18" x14ac:dyDescent="0.25">
      <c r="A438" s="24"/>
      <c r="B438" s="22"/>
    </row>
    <row r="439" spans="1:2" ht="18" x14ac:dyDescent="0.25">
      <c r="A439" s="24"/>
      <c r="B439" s="22"/>
    </row>
    <row r="440" spans="1:2" ht="18" x14ac:dyDescent="0.25">
      <c r="A440" s="24"/>
      <c r="B440" s="22"/>
    </row>
    <row r="441" spans="1:2" ht="18" x14ac:dyDescent="0.25">
      <c r="A441" s="24"/>
      <c r="B441" s="22"/>
    </row>
    <row r="442" spans="1:2" ht="18" x14ac:dyDescent="0.25">
      <c r="A442" s="24"/>
      <c r="B442" s="22"/>
    </row>
    <row r="443" spans="1:2" ht="18" x14ac:dyDescent="0.25">
      <c r="A443" s="24"/>
      <c r="B443" s="22"/>
    </row>
    <row r="444" spans="1:2" ht="18" x14ac:dyDescent="0.25">
      <c r="A444" s="24"/>
      <c r="B444" s="22"/>
    </row>
    <row r="445" spans="1:2" ht="18" x14ac:dyDescent="0.25">
      <c r="A445" s="24"/>
      <c r="B445" s="22"/>
    </row>
    <row r="446" spans="1:2" ht="18" x14ac:dyDescent="0.25">
      <c r="A446" s="24"/>
      <c r="B446" s="22"/>
    </row>
    <row r="447" spans="1:2" ht="18" x14ac:dyDescent="0.25">
      <c r="A447" s="24"/>
      <c r="B447" s="22"/>
    </row>
    <row r="448" spans="1:2" ht="18" x14ac:dyDescent="0.25">
      <c r="A448" s="24"/>
      <c r="B448" s="22"/>
    </row>
    <row r="449" spans="1:2" ht="18" x14ac:dyDescent="0.25">
      <c r="A449" s="24"/>
      <c r="B449" s="22"/>
    </row>
    <row r="450" spans="1:2" ht="18" x14ac:dyDescent="0.25">
      <c r="A450" s="24"/>
      <c r="B450" s="22"/>
    </row>
    <row r="451" spans="1:2" ht="18" x14ac:dyDescent="0.25">
      <c r="A451" s="24"/>
      <c r="B451" s="22"/>
    </row>
    <row r="452" spans="1:2" ht="18" x14ac:dyDescent="0.25">
      <c r="A452" s="24"/>
      <c r="B452" s="22"/>
    </row>
    <row r="453" spans="1:2" ht="18" x14ac:dyDescent="0.25">
      <c r="A453" s="24"/>
      <c r="B453" s="22"/>
    </row>
    <row r="454" spans="1:2" ht="18" x14ac:dyDescent="0.25">
      <c r="A454" s="24"/>
      <c r="B454" s="22"/>
    </row>
    <row r="455" spans="1:2" ht="18" x14ac:dyDescent="0.25">
      <c r="A455" s="24"/>
      <c r="B455" s="22"/>
    </row>
    <row r="456" spans="1:2" ht="18" x14ac:dyDescent="0.25">
      <c r="A456" s="24"/>
      <c r="B456" s="22"/>
    </row>
    <row r="457" spans="1:2" ht="18" x14ac:dyDescent="0.25">
      <c r="A457" s="24"/>
      <c r="B457" s="22"/>
    </row>
    <row r="458" spans="1:2" ht="18" x14ac:dyDescent="0.25">
      <c r="A458" s="24"/>
      <c r="B458" s="22"/>
    </row>
    <row r="459" spans="1:2" ht="18" x14ac:dyDescent="0.25">
      <c r="A459" s="24"/>
      <c r="B459" s="22"/>
    </row>
    <row r="460" spans="1:2" ht="18" x14ac:dyDescent="0.25">
      <c r="A460" s="24"/>
      <c r="B460" s="22"/>
    </row>
    <row r="461" spans="1:2" ht="18" x14ac:dyDescent="0.25">
      <c r="A461" s="24"/>
      <c r="B461" s="22"/>
    </row>
    <row r="462" spans="1:2" ht="18" x14ac:dyDescent="0.25">
      <c r="A462" s="24"/>
      <c r="B462" s="22"/>
    </row>
    <row r="463" spans="1:2" ht="18" x14ac:dyDescent="0.25">
      <c r="A463" s="24"/>
      <c r="B463" s="22"/>
    </row>
    <row r="464" spans="1:2" ht="18" x14ac:dyDescent="0.25">
      <c r="A464" s="24"/>
      <c r="B464" s="22"/>
    </row>
    <row r="465" spans="1:2" ht="18" x14ac:dyDescent="0.25">
      <c r="A465" s="24"/>
      <c r="B465" s="22"/>
    </row>
    <row r="466" spans="1:2" ht="18" x14ac:dyDescent="0.25">
      <c r="A466" s="24"/>
      <c r="B466" s="22"/>
    </row>
    <row r="467" spans="1:2" ht="18" x14ac:dyDescent="0.25">
      <c r="A467" s="24"/>
      <c r="B467" s="22"/>
    </row>
    <row r="468" spans="1:2" ht="18" x14ac:dyDescent="0.25">
      <c r="A468" s="24"/>
      <c r="B468" s="22"/>
    </row>
    <row r="469" spans="1:2" ht="18" x14ac:dyDescent="0.25">
      <c r="A469" s="24"/>
      <c r="B469" s="22"/>
    </row>
    <row r="470" spans="1:2" ht="18" x14ac:dyDescent="0.25">
      <c r="A470" s="24"/>
      <c r="B470" s="22"/>
    </row>
    <row r="471" spans="1:2" ht="18" x14ac:dyDescent="0.25">
      <c r="A471" s="24"/>
      <c r="B471" s="22"/>
    </row>
    <row r="472" spans="1:2" ht="18" x14ac:dyDescent="0.25">
      <c r="A472" s="24"/>
      <c r="B472" s="22"/>
    </row>
    <row r="473" spans="1:2" ht="18" x14ac:dyDescent="0.25">
      <c r="A473" s="24"/>
      <c r="B473" s="22"/>
    </row>
    <row r="474" spans="1:2" ht="18" x14ac:dyDescent="0.25">
      <c r="A474" s="24"/>
      <c r="B474" s="22"/>
    </row>
    <row r="475" spans="1:2" ht="18" x14ac:dyDescent="0.25">
      <c r="A475" s="24"/>
      <c r="B475" s="22"/>
    </row>
    <row r="476" spans="1:2" ht="18" x14ac:dyDescent="0.25">
      <c r="A476" s="24"/>
      <c r="B476" s="22"/>
    </row>
    <row r="477" spans="1:2" ht="18" x14ac:dyDescent="0.25">
      <c r="A477" s="24"/>
      <c r="B477" s="22"/>
    </row>
    <row r="478" spans="1:2" ht="18" x14ac:dyDescent="0.25">
      <c r="A478" s="24"/>
      <c r="B478" s="22"/>
    </row>
    <row r="479" spans="1:2" ht="18" x14ac:dyDescent="0.25">
      <c r="A479" s="24"/>
      <c r="B479" s="22"/>
    </row>
    <row r="480" spans="1:2" ht="18" x14ac:dyDescent="0.25">
      <c r="A480" s="24"/>
      <c r="B480" s="22"/>
    </row>
    <row r="481" spans="1:2" ht="18" x14ac:dyDescent="0.25">
      <c r="A481" s="24"/>
      <c r="B481" s="22"/>
    </row>
    <row r="482" spans="1:2" ht="18" x14ac:dyDescent="0.25">
      <c r="A482" s="24"/>
      <c r="B482" s="22"/>
    </row>
    <row r="483" spans="1:2" ht="18" x14ac:dyDescent="0.25">
      <c r="A483" s="24"/>
      <c r="B483" s="22"/>
    </row>
    <row r="484" spans="1:2" ht="18" x14ac:dyDescent="0.25">
      <c r="A484" s="24"/>
      <c r="B484" s="22"/>
    </row>
    <row r="485" spans="1:2" ht="18" x14ac:dyDescent="0.25">
      <c r="A485" s="24"/>
      <c r="B485" s="22"/>
    </row>
    <row r="486" spans="1:2" ht="18" x14ac:dyDescent="0.25">
      <c r="A486" s="24"/>
      <c r="B486" s="22"/>
    </row>
    <row r="487" spans="1:2" ht="18" x14ac:dyDescent="0.25">
      <c r="A487" s="24"/>
      <c r="B487" s="22"/>
    </row>
    <row r="488" spans="1:2" ht="18" x14ac:dyDescent="0.25">
      <c r="A488" s="24"/>
      <c r="B488" s="22"/>
    </row>
    <row r="489" spans="1:2" ht="18" x14ac:dyDescent="0.25">
      <c r="A489" s="24"/>
      <c r="B489" s="22"/>
    </row>
    <row r="490" spans="1:2" ht="18" x14ac:dyDescent="0.25">
      <c r="A490" s="24"/>
      <c r="B490" s="22"/>
    </row>
    <row r="491" spans="1:2" ht="18" x14ac:dyDescent="0.25">
      <c r="A491" s="24"/>
      <c r="B491" s="22"/>
    </row>
    <row r="492" spans="1:2" ht="18" x14ac:dyDescent="0.25">
      <c r="A492" s="24"/>
      <c r="B492" s="22"/>
    </row>
    <row r="493" spans="1:2" ht="18" x14ac:dyDescent="0.25">
      <c r="A493" s="24"/>
      <c r="B493" s="22"/>
    </row>
    <row r="494" spans="1:2" ht="18" x14ac:dyDescent="0.25">
      <c r="A494" s="24"/>
      <c r="B494" s="22"/>
    </row>
    <row r="495" spans="1:2" ht="18" x14ac:dyDescent="0.25">
      <c r="A495" s="24"/>
      <c r="B495" s="22"/>
    </row>
    <row r="496" spans="1:2" ht="18" x14ac:dyDescent="0.25">
      <c r="A496" s="24"/>
      <c r="B496" s="22"/>
    </row>
    <row r="497" spans="1:2" ht="18" x14ac:dyDescent="0.25">
      <c r="A497" s="24"/>
      <c r="B497" s="22"/>
    </row>
    <row r="498" spans="1:2" ht="18" x14ac:dyDescent="0.25">
      <c r="A498" s="24"/>
      <c r="B498" s="22"/>
    </row>
    <row r="499" spans="1:2" ht="18" x14ac:dyDescent="0.25">
      <c r="A499" s="24"/>
      <c r="B499" s="22"/>
    </row>
    <row r="500" spans="1:2" ht="18" x14ac:dyDescent="0.25">
      <c r="A500" s="24"/>
      <c r="B500" s="22"/>
    </row>
    <row r="501" spans="1:2" ht="18" x14ac:dyDescent="0.25">
      <c r="A501" s="24"/>
      <c r="B501" s="22"/>
    </row>
    <row r="502" spans="1:2" ht="18" x14ac:dyDescent="0.25">
      <c r="A502" s="24"/>
      <c r="B502" s="22"/>
    </row>
    <row r="503" spans="1:2" ht="18" x14ac:dyDescent="0.25">
      <c r="A503" s="24"/>
      <c r="B503" s="22"/>
    </row>
    <row r="504" spans="1:2" ht="18" x14ac:dyDescent="0.25">
      <c r="A504" s="24"/>
      <c r="B504" s="22"/>
    </row>
    <row r="505" spans="1:2" ht="18" x14ac:dyDescent="0.25">
      <c r="A505" s="24"/>
      <c r="B505" s="22"/>
    </row>
    <row r="506" spans="1:2" ht="18" x14ac:dyDescent="0.25">
      <c r="A506" s="24"/>
      <c r="B506" s="22"/>
    </row>
    <row r="507" spans="1:2" ht="18" x14ac:dyDescent="0.25">
      <c r="A507" s="24"/>
      <c r="B507" s="22"/>
    </row>
    <row r="508" spans="1:2" ht="18" x14ac:dyDescent="0.25">
      <c r="A508" s="24"/>
      <c r="B508" s="22"/>
    </row>
    <row r="509" spans="1:2" ht="18" x14ac:dyDescent="0.25">
      <c r="A509" s="24"/>
      <c r="B509" s="22"/>
    </row>
    <row r="510" spans="1:2" ht="18" x14ac:dyDescent="0.25">
      <c r="A510" s="24"/>
      <c r="B510" s="22"/>
    </row>
    <row r="511" spans="1:2" ht="18" x14ac:dyDescent="0.25">
      <c r="A511" s="24"/>
      <c r="B511" s="22"/>
    </row>
    <row r="512" spans="1:2" ht="18" x14ac:dyDescent="0.25">
      <c r="A512" s="24"/>
      <c r="B512" s="22"/>
    </row>
    <row r="513" spans="1:2" ht="18" x14ac:dyDescent="0.25">
      <c r="A513" s="24"/>
      <c r="B513" s="22"/>
    </row>
    <row r="514" spans="1:2" ht="18" x14ac:dyDescent="0.25">
      <c r="A514" s="24"/>
      <c r="B514" s="22"/>
    </row>
    <row r="515" spans="1:2" ht="18" x14ac:dyDescent="0.25">
      <c r="A515" s="24"/>
      <c r="B515" s="22"/>
    </row>
    <row r="516" spans="1:2" ht="18" x14ac:dyDescent="0.25">
      <c r="A516" s="24"/>
      <c r="B516" s="22"/>
    </row>
    <row r="517" spans="1:2" ht="18" x14ac:dyDescent="0.25">
      <c r="A517" s="24"/>
      <c r="B517" s="22"/>
    </row>
    <row r="518" spans="1:2" ht="18" x14ac:dyDescent="0.25">
      <c r="A518" s="24"/>
      <c r="B518" s="22"/>
    </row>
    <row r="519" spans="1:2" ht="18" x14ac:dyDescent="0.25">
      <c r="A519" s="24"/>
      <c r="B519" s="22"/>
    </row>
    <row r="520" spans="1:2" ht="18" x14ac:dyDescent="0.25">
      <c r="A520" s="24"/>
      <c r="B520" s="22"/>
    </row>
    <row r="521" spans="1:2" ht="18" x14ac:dyDescent="0.25">
      <c r="A521" s="24"/>
      <c r="B521" s="22"/>
    </row>
    <row r="522" spans="1:2" ht="18" x14ac:dyDescent="0.25">
      <c r="A522" s="24"/>
      <c r="B522" s="22"/>
    </row>
    <row r="523" spans="1:2" ht="18" x14ac:dyDescent="0.25">
      <c r="A523" s="24"/>
      <c r="B523" s="22"/>
    </row>
    <row r="524" spans="1:2" ht="18" x14ac:dyDescent="0.25">
      <c r="A524" s="24"/>
      <c r="B524" s="22"/>
    </row>
    <row r="525" spans="1:2" ht="18" x14ac:dyDescent="0.25">
      <c r="A525" s="24"/>
      <c r="B525" s="22"/>
    </row>
    <row r="526" spans="1:2" ht="18" x14ac:dyDescent="0.25">
      <c r="A526" s="24"/>
      <c r="B526" s="22"/>
    </row>
    <row r="527" spans="1:2" ht="18" x14ac:dyDescent="0.25">
      <c r="A527" s="24"/>
      <c r="B527" s="22"/>
    </row>
    <row r="528" spans="1:2" ht="18" x14ac:dyDescent="0.25">
      <c r="A528" s="24"/>
      <c r="B528" s="22"/>
    </row>
    <row r="529" spans="1:2" ht="18" x14ac:dyDescent="0.25">
      <c r="A529" s="24"/>
      <c r="B529" s="22"/>
    </row>
    <row r="530" spans="1:2" ht="18" x14ac:dyDescent="0.25">
      <c r="A530" s="24"/>
      <c r="B530" s="22"/>
    </row>
    <row r="531" spans="1:2" ht="18" x14ac:dyDescent="0.25">
      <c r="A531" s="24"/>
      <c r="B531" s="22"/>
    </row>
    <row r="532" spans="1:2" ht="18" x14ac:dyDescent="0.25">
      <c r="A532" s="24"/>
      <c r="B532" s="22"/>
    </row>
    <row r="533" spans="1:2" ht="18" x14ac:dyDescent="0.25">
      <c r="A533" s="24"/>
      <c r="B533" s="22"/>
    </row>
    <row r="534" spans="1:2" ht="18" x14ac:dyDescent="0.25">
      <c r="A534" s="24"/>
      <c r="B534" s="22"/>
    </row>
    <row r="535" spans="1:2" ht="18" x14ac:dyDescent="0.25">
      <c r="A535" s="24"/>
      <c r="B535" s="22"/>
    </row>
    <row r="536" spans="1:2" ht="18" x14ac:dyDescent="0.25">
      <c r="A536" s="24"/>
      <c r="B536" s="22"/>
    </row>
    <row r="537" spans="1:2" ht="18" x14ac:dyDescent="0.25">
      <c r="A537" s="24"/>
      <c r="B537" s="22"/>
    </row>
    <row r="538" spans="1:2" ht="18" x14ac:dyDescent="0.25">
      <c r="A538" s="24"/>
      <c r="B538" s="22"/>
    </row>
    <row r="539" spans="1:2" ht="18" x14ac:dyDescent="0.25">
      <c r="A539" s="24"/>
      <c r="B539" s="22"/>
    </row>
    <row r="540" spans="1:2" ht="18" x14ac:dyDescent="0.25">
      <c r="A540" s="24"/>
      <c r="B540" s="22"/>
    </row>
    <row r="541" spans="1:2" ht="18" x14ac:dyDescent="0.25">
      <c r="A541" s="24"/>
      <c r="B541" s="22"/>
    </row>
    <row r="542" spans="1:2" ht="18" x14ac:dyDescent="0.25">
      <c r="A542" s="24"/>
      <c r="B542" s="22"/>
    </row>
    <row r="543" spans="1:2" ht="18" x14ac:dyDescent="0.25">
      <c r="A543" s="24"/>
      <c r="B543" s="22"/>
    </row>
    <row r="544" spans="1:2" ht="18" x14ac:dyDescent="0.25">
      <c r="A544" s="24"/>
      <c r="B544" s="22"/>
    </row>
    <row r="545" spans="1:2" ht="18" x14ac:dyDescent="0.25">
      <c r="A545" s="24"/>
      <c r="B545" s="22"/>
    </row>
    <row r="546" spans="1:2" ht="18" x14ac:dyDescent="0.25">
      <c r="A546" s="24"/>
      <c r="B546" s="22"/>
    </row>
    <row r="547" spans="1:2" ht="18" x14ac:dyDescent="0.25">
      <c r="A547" s="24"/>
      <c r="B547" s="22"/>
    </row>
    <row r="548" spans="1:2" ht="18" x14ac:dyDescent="0.25">
      <c r="A548" s="24"/>
      <c r="B548" s="22"/>
    </row>
    <row r="549" spans="1:2" ht="18" x14ac:dyDescent="0.25">
      <c r="A549" s="24"/>
      <c r="B549" s="22"/>
    </row>
    <row r="550" spans="1:2" ht="18" x14ac:dyDescent="0.25">
      <c r="A550" s="24"/>
      <c r="B550" s="22"/>
    </row>
    <row r="551" spans="1:2" ht="18" x14ac:dyDescent="0.25">
      <c r="A551" s="24"/>
      <c r="B551" s="22"/>
    </row>
    <row r="552" spans="1:2" ht="18" x14ac:dyDescent="0.25">
      <c r="A552" s="24"/>
      <c r="B552" s="22"/>
    </row>
    <row r="553" spans="1:2" ht="18" x14ac:dyDescent="0.25">
      <c r="A553" s="24"/>
      <c r="B553" s="22"/>
    </row>
    <row r="554" spans="1:2" ht="18" x14ac:dyDescent="0.25">
      <c r="A554" s="24"/>
      <c r="B554" s="22"/>
    </row>
    <row r="555" spans="1:2" ht="18" x14ac:dyDescent="0.25">
      <c r="A555" s="24"/>
      <c r="B555" s="22"/>
    </row>
    <row r="556" spans="1:2" ht="18" x14ac:dyDescent="0.25">
      <c r="A556" s="24"/>
      <c r="B556" s="22"/>
    </row>
    <row r="557" spans="1:2" ht="18" x14ac:dyDescent="0.25">
      <c r="A557" s="24"/>
      <c r="B557" s="22"/>
    </row>
    <row r="558" spans="1:2" ht="18" x14ac:dyDescent="0.25">
      <c r="A558" s="24"/>
      <c r="B558" s="22"/>
    </row>
    <row r="559" spans="1:2" ht="18" x14ac:dyDescent="0.25">
      <c r="A559" s="24"/>
      <c r="B559" s="22"/>
    </row>
    <row r="560" spans="1:2" ht="18" x14ac:dyDescent="0.25">
      <c r="A560" s="24"/>
      <c r="B560" s="22"/>
    </row>
    <row r="561" spans="1:2" ht="18" x14ac:dyDescent="0.25">
      <c r="A561" s="24"/>
      <c r="B561" s="22"/>
    </row>
    <row r="562" spans="1:2" ht="18" x14ac:dyDescent="0.25">
      <c r="A562" s="24"/>
      <c r="B562" s="22"/>
    </row>
    <row r="563" spans="1:2" ht="18" x14ac:dyDescent="0.25">
      <c r="A563" s="24"/>
      <c r="B563" s="22"/>
    </row>
    <row r="564" spans="1:2" ht="18" x14ac:dyDescent="0.25">
      <c r="A564" s="24"/>
      <c r="B564" s="22"/>
    </row>
    <row r="565" spans="1:2" ht="18" x14ac:dyDescent="0.25">
      <c r="A565" s="24"/>
      <c r="B565" s="22"/>
    </row>
    <row r="566" spans="1:2" ht="18" x14ac:dyDescent="0.25">
      <c r="A566" s="24"/>
      <c r="B566" s="22"/>
    </row>
    <row r="567" spans="1:2" ht="18" x14ac:dyDescent="0.25">
      <c r="A567" s="24"/>
      <c r="B567" s="22"/>
    </row>
    <row r="568" spans="1:2" ht="18" x14ac:dyDescent="0.25">
      <c r="A568" s="24"/>
      <c r="B568" s="22"/>
    </row>
    <row r="569" spans="1:2" ht="18" x14ac:dyDescent="0.25">
      <c r="A569" s="24"/>
      <c r="B569" s="22"/>
    </row>
    <row r="570" spans="1:2" ht="18" x14ac:dyDescent="0.25">
      <c r="A570" s="24"/>
      <c r="B570" s="22"/>
    </row>
    <row r="571" spans="1:2" ht="18" x14ac:dyDescent="0.25">
      <c r="A571" s="24"/>
      <c r="B571" s="22"/>
    </row>
    <row r="572" spans="1:2" ht="18" x14ac:dyDescent="0.25">
      <c r="A572" s="24"/>
      <c r="B572" s="22"/>
    </row>
    <row r="573" spans="1:2" ht="18" x14ac:dyDescent="0.25">
      <c r="A573" s="24"/>
      <c r="B573" s="22"/>
    </row>
    <row r="574" spans="1:2" ht="18" x14ac:dyDescent="0.25">
      <c r="A574" s="24"/>
      <c r="B574" s="22"/>
    </row>
    <row r="575" spans="1:2" ht="18" x14ac:dyDescent="0.25">
      <c r="A575" s="24"/>
      <c r="B575" s="22"/>
    </row>
    <row r="576" spans="1:2" ht="18" x14ac:dyDescent="0.25">
      <c r="A576" s="24"/>
      <c r="B576" s="22"/>
    </row>
    <row r="577" spans="1:2" ht="18" x14ac:dyDescent="0.25">
      <c r="A577" s="24"/>
      <c r="B577" s="22"/>
    </row>
    <row r="578" spans="1:2" ht="18" x14ac:dyDescent="0.25">
      <c r="A578" s="24"/>
      <c r="B578" s="22"/>
    </row>
    <row r="579" spans="1:2" ht="18" x14ac:dyDescent="0.25">
      <c r="A579" s="24"/>
      <c r="B579" s="22"/>
    </row>
    <row r="580" spans="1:2" ht="18" x14ac:dyDescent="0.25">
      <c r="A580" s="24"/>
      <c r="B580" s="22"/>
    </row>
    <row r="581" spans="1:2" ht="18" x14ac:dyDescent="0.25">
      <c r="A581" s="24"/>
      <c r="B581" s="22"/>
    </row>
    <row r="582" spans="1:2" ht="18" x14ac:dyDescent="0.25">
      <c r="A582" s="24"/>
      <c r="B582" s="22"/>
    </row>
    <row r="583" spans="1:2" ht="18" x14ac:dyDescent="0.25">
      <c r="A583" s="24"/>
      <c r="B583" s="22"/>
    </row>
    <row r="584" spans="1:2" ht="18" x14ac:dyDescent="0.25">
      <c r="A584" s="24"/>
      <c r="B584" s="22"/>
    </row>
    <row r="585" spans="1:2" ht="18" x14ac:dyDescent="0.25">
      <c r="A585" s="24"/>
      <c r="B585" s="22"/>
    </row>
    <row r="586" spans="1:2" ht="18" x14ac:dyDescent="0.25">
      <c r="A586" s="24"/>
      <c r="B586" s="22"/>
    </row>
    <row r="587" spans="1:2" ht="18" x14ac:dyDescent="0.25">
      <c r="A587" s="24"/>
      <c r="B587" s="22"/>
    </row>
    <row r="588" spans="1:2" ht="18" x14ac:dyDescent="0.25">
      <c r="A588" s="24"/>
      <c r="B588" s="22"/>
    </row>
    <row r="589" spans="1:2" ht="18" x14ac:dyDescent="0.25">
      <c r="A589" s="24"/>
      <c r="B589" s="22"/>
    </row>
    <row r="590" spans="1:2" ht="18" x14ac:dyDescent="0.25">
      <c r="A590" s="24"/>
      <c r="B590" s="22"/>
    </row>
    <row r="591" spans="1:2" ht="18" x14ac:dyDescent="0.25">
      <c r="A591" s="24"/>
      <c r="B591" s="22"/>
    </row>
    <row r="592" spans="1:2" ht="18" x14ac:dyDescent="0.25">
      <c r="A592" s="24"/>
      <c r="B592" s="22"/>
    </row>
    <row r="593" spans="1:2" ht="18" x14ac:dyDescent="0.25">
      <c r="A593" s="24"/>
      <c r="B593" s="22"/>
    </row>
    <row r="594" spans="1:2" ht="18" x14ac:dyDescent="0.25">
      <c r="A594" s="24"/>
      <c r="B594" s="22"/>
    </row>
    <row r="595" spans="1:2" ht="18" x14ac:dyDescent="0.25">
      <c r="A595" s="24"/>
      <c r="B595" s="22"/>
    </row>
    <row r="596" spans="1:2" ht="18" x14ac:dyDescent="0.25">
      <c r="A596" s="24"/>
      <c r="B596" s="22"/>
    </row>
    <row r="597" spans="1:2" ht="18" x14ac:dyDescent="0.25">
      <c r="A597" s="24"/>
      <c r="B597" s="22"/>
    </row>
    <row r="598" spans="1:2" ht="18" x14ac:dyDescent="0.25">
      <c r="A598" s="24"/>
      <c r="B598" s="22"/>
    </row>
    <row r="599" spans="1:2" ht="18" x14ac:dyDescent="0.25">
      <c r="A599" s="24"/>
      <c r="B599" s="22"/>
    </row>
    <row r="600" spans="1:2" ht="18" x14ac:dyDescent="0.25">
      <c r="A600" s="24"/>
      <c r="B600" s="22"/>
    </row>
    <row r="601" spans="1:2" ht="18" x14ac:dyDescent="0.25">
      <c r="A601" s="24"/>
      <c r="B601" s="22"/>
    </row>
    <row r="602" spans="1:2" ht="18" x14ac:dyDescent="0.25">
      <c r="A602" s="24"/>
      <c r="B602" s="22"/>
    </row>
    <row r="603" spans="1:2" ht="18" x14ac:dyDescent="0.25">
      <c r="A603" s="24"/>
      <c r="B603" s="22"/>
    </row>
    <row r="604" spans="1:2" ht="18" x14ac:dyDescent="0.25">
      <c r="A604" s="24"/>
      <c r="B604" s="22"/>
    </row>
    <row r="605" spans="1:2" ht="18" x14ac:dyDescent="0.25">
      <c r="A605" s="24"/>
      <c r="B605" s="22"/>
    </row>
    <row r="606" spans="1:2" ht="18" x14ac:dyDescent="0.25">
      <c r="A606" s="24"/>
      <c r="B606" s="22"/>
    </row>
    <row r="607" spans="1:2" ht="18" x14ac:dyDescent="0.25">
      <c r="A607" s="24"/>
      <c r="B607" s="22"/>
    </row>
    <row r="608" spans="1:2" ht="18" x14ac:dyDescent="0.25">
      <c r="A608" s="24"/>
      <c r="B608" s="22"/>
    </row>
    <row r="609" spans="1:2" ht="18" x14ac:dyDescent="0.25">
      <c r="A609" s="24"/>
      <c r="B609" s="22"/>
    </row>
    <row r="610" spans="1:2" ht="18" x14ac:dyDescent="0.25">
      <c r="A610" s="24"/>
      <c r="B610" s="22"/>
    </row>
    <row r="611" spans="1:2" ht="18" x14ac:dyDescent="0.25">
      <c r="A611" s="24"/>
      <c r="B611" s="22"/>
    </row>
    <row r="612" spans="1:2" ht="18" x14ac:dyDescent="0.25">
      <c r="A612" s="24"/>
      <c r="B612" s="22"/>
    </row>
    <row r="613" spans="1:2" ht="18" x14ac:dyDescent="0.25">
      <c r="A613" s="24"/>
      <c r="B613" s="22"/>
    </row>
    <row r="614" spans="1:2" ht="18" x14ac:dyDescent="0.25">
      <c r="A614" s="24"/>
      <c r="B614" s="22"/>
    </row>
    <row r="615" spans="1:2" ht="18" x14ac:dyDescent="0.25">
      <c r="A615" s="24"/>
      <c r="B615" s="22"/>
    </row>
    <row r="616" spans="1:2" ht="18" x14ac:dyDescent="0.25">
      <c r="A616" s="24"/>
      <c r="B616" s="22"/>
    </row>
    <row r="617" spans="1:2" ht="18" x14ac:dyDescent="0.25">
      <c r="A617" s="24"/>
      <c r="B617" s="22"/>
    </row>
    <row r="618" spans="1:2" ht="18" x14ac:dyDescent="0.25">
      <c r="A618" s="24"/>
      <c r="B618" s="22"/>
    </row>
    <row r="619" spans="1:2" ht="18" x14ac:dyDescent="0.25">
      <c r="A619" s="24"/>
      <c r="B619" s="22"/>
    </row>
    <row r="620" spans="1:2" ht="18" x14ac:dyDescent="0.25">
      <c r="A620" s="24"/>
      <c r="B620" s="22"/>
    </row>
    <row r="621" spans="1:2" ht="18" x14ac:dyDescent="0.25">
      <c r="A621" s="24"/>
      <c r="B621" s="22"/>
    </row>
    <row r="622" spans="1:2" ht="18" x14ac:dyDescent="0.25">
      <c r="A622" s="24"/>
      <c r="B622" s="22"/>
    </row>
    <row r="623" spans="1:2" ht="18" x14ac:dyDescent="0.25">
      <c r="A623" s="24"/>
      <c r="B623" s="22"/>
    </row>
    <row r="624" spans="1:2" ht="18" x14ac:dyDescent="0.25">
      <c r="A624" s="24"/>
      <c r="B624" s="22"/>
    </row>
    <row r="625" spans="1:2" ht="18" x14ac:dyDescent="0.25">
      <c r="A625" s="24"/>
      <c r="B625" s="22"/>
    </row>
    <row r="626" spans="1:2" ht="18" x14ac:dyDescent="0.25">
      <c r="A626" s="24"/>
      <c r="B626" s="22"/>
    </row>
    <row r="627" spans="1:2" ht="18" x14ac:dyDescent="0.25">
      <c r="A627" s="24"/>
      <c r="B627" s="22"/>
    </row>
    <row r="628" spans="1:2" ht="18" x14ac:dyDescent="0.25">
      <c r="A628" s="24"/>
      <c r="B628" s="22"/>
    </row>
    <row r="629" spans="1:2" ht="18" x14ac:dyDescent="0.25">
      <c r="A629" s="24"/>
      <c r="B629" s="22"/>
    </row>
    <row r="630" spans="1:2" ht="18" x14ac:dyDescent="0.25">
      <c r="A630" s="24"/>
      <c r="B630" s="22"/>
    </row>
    <row r="631" spans="1:2" ht="18" x14ac:dyDescent="0.25">
      <c r="A631" s="24"/>
      <c r="B631" s="22"/>
    </row>
    <row r="632" spans="1:2" ht="18" x14ac:dyDescent="0.25">
      <c r="A632" s="24"/>
      <c r="B632" s="22"/>
    </row>
    <row r="633" spans="1:2" ht="18" x14ac:dyDescent="0.25">
      <c r="A633" s="24"/>
      <c r="B633" s="22"/>
    </row>
    <row r="634" spans="1:2" ht="18" x14ac:dyDescent="0.25">
      <c r="A634" s="24"/>
      <c r="B634" s="22"/>
    </row>
    <row r="635" spans="1:2" ht="18" x14ac:dyDescent="0.25">
      <c r="A635" s="24"/>
      <c r="B635" s="22"/>
    </row>
    <row r="636" spans="1:2" ht="18" x14ac:dyDescent="0.25">
      <c r="A636" s="24"/>
      <c r="B636" s="22"/>
    </row>
    <row r="637" spans="1:2" ht="18" x14ac:dyDescent="0.25">
      <c r="A637" s="24"/>
      <c r="B637" s="22"/>
    </row>
    <row r="638" spans="1:2" ht="18" x14ac:dyDescent="0.25">
      <c r="A638" s="24"/>
      <c r="B638" s="22"/>
    </row>
    <row r="639" spans="1:2" ht="18" x14ac:dyDescent="0.25">
      <c r="A639" s="24"/>
      <c r="B639" s="22"/>
    </row>
    <row r="640" spans="1:2" ht="18" x14ac:dyDescent="0.25">
      <c r="A640" s="24"/>
      <c r="B640" s="22"/>
    </row>
    <row r="641" spans="1:2" ht="18" x14ac:dyDescent="0.25">
      <c r="A641" s="24"/>
      <c r="B641" s="22"/>
    </row>
    <row r="642" spans="1:2" ht="18" x14ac:dyDescent="0.25">
      <c r="A642" s="24"/>
      <c r="B642" s="22"/>
    </row>
    <row r="643" spans="1:2" ht="18" x14ac:dyDescent="0.25">
      <c r="A643" s="24"/>
      <c r="B643" s="22"/>
    </row>
    <row r="644" spans="1:2" ht="18" x14ac:dyDescent="0.25">
      <c r="A644" s="24"/>
      <c r="B644" s="22"/>
    </row>
    <row r="645" spans="1:2" ht="18" x14ac:dyDescent="0.25">
      <c r="A645" s="24"/>
      <c r="B645" s="22"/>
    </row>
    <row r="646" spans="1:2" ht="18" x14ac:dyDescent="0.25">
      <c r="A646" s="24"/>
      <c r="B646" s="22"/>
    </row>
    <row r="647" spans="1:2" ht="18" x14ac:dyDescent="0.25">
      <c r="A647" s="24"/>
      <c r="B647" s="22"/>
    </row>
    <row r="648" spans="1:2" ht="18" x14ac:dyDescent="0.25">
      <c r="A648" s="24"/>
      <c r="B648" s="22"/>
    </row>
    <row r="649" spans="1:2" ht="18" x14ac:dyDescent="0.25">
      <c r="A649" s="24"/>
      <c r="B649" s="22"/>
    </row>
    <row r="650" spans="1:2" ht="18" x14ac:dyDescent="0.25">
      <c r="A650" s="24"/>
      <c r="B650" s="22"/>
    </row>
    <row r="651" spans="1:2" ht="18" x14ac:dyDescent="0.25">
      <c r="A651" s="24"/>
      <c r="B651" s="22"/>
    </row>
    <row r="652" spans="1:2" ht="18" x14ac:dyDescent="0.25">
      <c r="A652" s="24"/>
      <c r="B652" s="22"/>
    </row>
    <row r="653" spans="1:2" ht="18" x14ac:dyDescent="0.25">
      <c r="A653" s="24"/>
      <c r="B653" s="22"/>
    </row>
    <row r="654" spans="1:2" ht="18" x14ac:dyDescent="0.25">
      <c r="A654" s="24"/>
      <c r="B654" s="22"/>
    </row>
    <row r="655" spans="1:2" ht="18" x14ac:dyDescent="0.25">
      <c r="A655" s="24"/>
      <c r="B655" s="22"/>
    </row>
    <row r="656" spans="1:2" ht="18" x14ac:dyDescent="0.25">
      <c r="A656" s="24"/>
      <c r="B656" s="22"/>
    </row>
    <row r="657" spans="1:2" ht="18" x14ac:dyDescent="0.25">
      <c r="A657" s="24"/>
      <c r="B657" s="22"/>
    </row>
    <row r="658" spans="1:2" ht="18" x14ac:dyDescent="0.25">
      <c r="A658" s="24"/>
      <c r="B658" s="22"/>
    </row>
    <row r="659" spans="1:2" ht="18" x14ac:dyDescent="0.25">
      <c r="A659" s="24"/>
      <c r="B659" s="22"/>
    </row>
    <row r="660" spans="1:2" ht="18" x14ac:dyDescent="0.25">
      <c r="A660" s="24"/>
      <c r="B660" s="22"/>
    </row>
    <row r="661" spans="1:2" ht="18" x14ac:dyDescent="0.25">
      <c r="A661" s="24"/>
      <c r="B661" s="22"/>
    </row>
    <row r="662" spans="1:2" ht="18" x14ac:dyDescent="0.25">
      <c r="A662" s="24"/>
      <c r="B662" s="22"/>
    </row>
    <row r="663" spans="1:2" ht="18" x14ac:dyDescent="0.25">
      <c r="A663" s="24"/>
      <c r="B663" s="22"/>
    </row>
    <row r="664" spans="1:2" ht="18" x14ac:dyDescent="0.25">
      <c r="A664" s="24"/>
      <c r="B664" s="22"/>
    </row>
    <row r="665" spans="1:2" ht="18" x14ac:dyDescent="0.25">
      <c r="A665" s="24"/>
      <c r="B665" s="22"/>
    </row>
    <row r="666" spans="1:2" ht="18" x14ac:dyDescent="0.25">
      <c r="A666" s="24"/>
      <c r="B666" s="22"/>
    </row>
    <row r="667" spans="1:2" ht="18" x14ac:dyDescent="0.25">
      <c r="A667" s="24"/>
      <c r="B667" s="22"/>
    </row>
    <row r="668" spans="1:2" ht="18" x14ac:dyDescent="0.25">
      <c r="A668" s="24"/>
      <c r="B668" s="22"/>
    </row>
    <row r="669" spans="1:2" ht="18" x14ac:dyDescent="0.25">
      <c r="A669" s="24"/>
      <c r="B669" s="22"/>
    </row>
    <row r="670" spans="1:2" ht="18" x14ac:dyDescent="0.25">
      <c r="A670" s="24"/>
      <c r="B670" s="22"/>
    </row>
    <row r="671" spans="1:2" ht="18" x14ac:dyDescent="0.25">
      <c r="A671" s="24"/>
      <c r="B671" s="22"/>
    </row>
    <row r="672" spans="1:2" ht="18" x14ac:dyDescent="0.25">
      <c r="A672" s="24"/>
      <c r="B672" s="22"/>
    </row>
    <row r="673" spans="1:2" ht="18" x14ac:dyDescent="0.25">
      <c r="A673" s="24"/>
      <c r="B673" s="22"/>
    </row>
    <row r="674" spans="1:2" ht="18" x14ac:dyDescent="0.25">
      <c r="A674" s="24"/>
      <c r="B674" s="22"/>
    </row>
    <row r="675" spans="1:2" ht="18" x14ac:dyDescent="0.25">
      <c r="A675" s="24"/>
      <c r="B675" s="22"/>
    </row>
    <row r="676" spans="1:2" ht="18" x14ac:dyDescent="0.25">
      <c r="A676" s="24"/>
      <c r="B676" s="22"/>
    </row>
    <row r="677" spans="1:2" ht="18" x14ac:dyDescent="0.25">
      <c r="A677" s="24"/>
      <c r="B677" s="22"/>
    </row>
    <row r="678" spans="1:2" ht="18" x14ac:dyDescent="0.25">
      <c r="A678" s="24"/>
      <c r="B678" s="22"/>
    </row>
    <row r="679" spans="1:2" ht="18" x14ac:dyDescent="0.25">
      <c r="A679" s="24"/>
      <c r="B679" s="22"/>
    </row>
    <row r="680" spans="1:2" ht="18" x14ac:dyDescent="0.25">
      <c r="A680" s="24"/>
      <c r="B680" s="22"/>
    </row>
    <row r="681" spans="1:2" ht="18" x14ac:dyDescent="0.25">
      <c r="A681" s="24"/>
      <c r="B681" s="22"/>
    </row>
    <row r="682" spans="1:2" ht="18" x14ac:dyDescent="0.25">
      <c r="A682" s="24"/>
      <c r="B682" s="22"/>
    </row>
    <row r="683" spans="1:2" ht="18" x14ac:dyDescent="0.25">
      <c r="A683" s="24"/>
      <c r="B683" s="22"/>
    </row>
    <row r="684" spans="1:2" ht="18" x14ac:dyDescent="0.25">
      <c r="A684" s="24"/>
      <c r="B684" s="22"/>
    </row>
    <row r="685" spans="1:2" ht="18" x14ac:dyDescent="0.25">
      <c r="A685" s="24"/>
      <c r="B685" s="22"/>
    </row>
    <row r="686" spans="1:2" ht="18" x14ac:dyDescent="0.25">
      <c r="A686" s="24"/>
      <c r="B686" s="22"/>
    </row>
    <row r="687" spans="1:2" ht="18" x14ac:dyDescent="0.25">
      <c r="A687" s="24"/>
      <c r="B687" s="22"/>
    </row>
    <row r="688" spans="1:2" ht="18" x14ac:dyDescent="0.25">
      <c r="A688" s="24"/>
      <c r="B688" s="22"/>
    </row>
    <row r="689" spans="1:2" ht="18" x14ac:dyDescent="0.25">
      <c r="A689" s="24"/>
      <c r="B689" s="22"/>
    </row>
    <row r="690" spans="1:2" ht="18" x14ac:dyDescent="0.25">
      <c r="A690" s="24"/>
      <c r="B690" s="22"/>
    </row>
    <row r="691" spans="1:2" ht="18" x14ac:dyDescent="0.25">
      <c r="A691" s="24"/>
      <c r="B691" s="22"/>
    </row>
    <row r="692" spans="1:2" ht="18" x14ac:dyDescent="0.25">
      <c r="A692" s="24"/>
      <c r="B692" s="22"/>
    </row>
    <row r="693" spans="1:2" ht="18" x14ac:dyDescent="0.25">
      <c r="A693" s="24"/>
      <c r="B693" s="22"/>
    </row>
    <row r="694" spans="1:2" ht="18" x14ac:dyDescent="0.25">
      <c r="A694" s="24"/>
      <c r="B694" s="22"/>
    </row>
    <row r="695" spans="1:2" ht="18" x14ac:dyDescent="0.25">
      <c r="A695" s="24"/>
      <c r="B695" s="22"/>
    </row>
    <row r="696" spans="1:2" ht="18" x14ac:dyDescent="0.25">
      <c r="A696" s="24"/>
      <c r="B696" s="22"/>
    </row>
    <row r="697" spans="1:2" ht="18" x14ac:dyDescent="0.25">
      <c r="A697" s="24"/>
      <c r="B697" s="22"/>
    </row>
    <row r="698" spans="1:2" ht="18" x14ac:dyDescent="0.25">
      <c r="A698" s="24"/>
      <c r="B698" s="22"/>
    </row>
    <row r="699" spans="1:2" ht="18" x14ac:dyDescent="0.25">
      <c r="A699" s="24"/>
      <c r="B699" s="22"/>
    </row>
    <row r="700" spans="1:2" ht="18" x14ac:dyDescent="0.25">
      <c r="A700" s="24"/>
      <c r="B700" s="22"/>
    </row>
    <row r="701" spans="1:2" ht="18" x14ac:dyDescent="0.25">
      <c r="A701" s="24"/>
      <c r="B701" s="22"/>
    </row>
    <row r="702" spans="1:2" ht="18" x14ac:dyDescent="0.25">
      <c r="A702" s="24"/>
      <c r="B702" s="22"/>
    </row>
    <row r="703" spans="1:2" ht="18" x14ac:dyDescent="0.25">
      <c r="A703" s="24"/>
      <c r="B703" s="22"/>
    </row>
    <row r="704" spans="1:2" ht="18" x14ac:dyDescent="0.25">
      <c r="A704" s="24"/>
      <c r="B704" s="22"/>
    </row>
    <row r="705" spans="1:2" ht="18" x14ac:dyDescent="0.25">
      <c r="A705" s="24"/>
      <c r="B705" s="22"/>
    </row>
    <row r="706" spans="1:2" ht="18" x14ac:dyDescent="0.25">
      <c r="A706" s="24"/>
      <c r="B706" s="22"/>
    </row>
    <row r="707" spans="1:2" ht="18" x14ac:dyDescent="0.25">
      <c r="A707" s="24"/>
      <c r="B707" s="22"/>
    </row>
    <row r="708" spans="1:2" ht="18" x14ac:dyDescent="0.25">
      <c r="A708" s="24"/>
      <c r="B708" s="22"/>
    </row>
    <row r="709" spans="1:2" ht="18" x14ac:dyDescent="0.25">
      <c r="A709" s="24"/>
      <c r="B709" s="22"/>
    </row>
    <row r="710" spans="1:2" ht="18" x14ac:dyDescent="0.25">
      <c r="A710" s="24"/>
      <c r="B710" s="22"/>
    </row>
    <row r="711" spans="1:2" ht="18" x14ac:dyDescent="0.25">
      <c r="A711" s="24"/>
      <c r="B711" s="22"/>
    </row>
    <row r="712" spans="1:2" ht="18" x14ac:dyDescent="0.25">
      <c r="A712" s="24"/>
      <c r="B712" s="22"/>
    </row>
    <row r="713" spans="1:2" ht="18" x14ac:dyDescent="0.25">
      <c r="A713" s="24"/>
      <c r="B713" s="22"/>
    </row>
    <row r="714" spans="1:2" ht="18" x14ac:dyDescent="0.25">
      <c r="A714" s="24"/>
      <c r="B714" s="22"/>
    </row>
    <row r="715" spans="1:2" ht="18" x14ac:dyDescent="0.25">
      <c r="A715" s="24"/>
      <c r="B715" s="22"/>
    </row>
    <row r="716" spans="1:2" ht="18" x14ac:dyDescent="0.25">
      <c r="A716" s="24"/>
      <c r="B716" s="22"/>
    </row>
    <row r="717" spans="1:2" ht="18" x14ac:dyDescent="0.25">
      <c r="A717" s="24"/>
      <c r="B717" s="22"/>
    </row>
    <row r="718" spans="1:2" ht="18" x14ac:dyDescent="0.25">
      <c r="A718" s="24"/>
      <c r="B718" s="22"/>
    </row>
    <row r="719" spans="1:2" ht="18" x14ac:dyDescent="0.25">
      <c r="A719" s="24"/>
      <c r="B719" s="22"/>
    </row>
    <row r="720" spans="1:2" ht="18" x14ac:dyDescent="0.25">
      <c r="A720" s="24"/>
      <c r="B720" s="22"/>
    </row>
    <row r="721" spans="1:2" ht="18" x14ac:dyDescent="0.25">
      <c r="A721" s="24"/>
      <c r="B721" s="22"/>
    </row>
    <row r="722" spans="1:2" ht="18" x14ac:dyDescent="0.25">
      <c r="A722" s="24"/>
      <c r="B722" s="22"/>
    </row>
    <row r="723" spans="1:2" ht="18" x14ac:dyDescent="0.25">
      <c r="A723" s="24"/>
      <c r="B723" s="22"/>
    </row>
    <row r="724" spans="1:2" ht="18" x14ac:dyDescent="0.25">
      <c r="A724" s="24"/>
      <c r="B724" s="22"/>
    </row>
    <row r="725" spans="1:2" ht="18" x14ac:dyDescent="0.25">
      <c r="A725" s="24"/>
      <c r="B725" s="22"/>
    </row>
    <row r="726" spans="1:2" ht="18" x14ac:dyDescent="0.25">
      <c r="A726" s="24"/>
      <c r="B726" s="22"/>
    </row>
    <row r="727" spans="1:2" ht="18" x14ac:dyDescent="0.25">
      <c r="A727" s="24"/>
      <c r="B727" s="22"/>
    </row>
    <row r="728" spans="1:2" ht="18" x14ac:dyDescent="0.25">
      <c r="A728" s="24"/>
      <c r="B728" s="22"/>
    </row>
    <row r="729" spans="1:2" ht="18" x14ac:dyDescent="0.25">
      <c r="A729" s="24"/>
      <c r="B729" s="22"/>
    </row>
    <row r="730" spans="1:2" ht="18" x14ac:dyDescent="0.25">
      <c r="A730" s="24"/>
      <c r="B730" s="22"/>
    </row>
    <row r="731" spans="1:2" ht="18" x14ac:dyDescent="0.25">
      <c r="A731" s="24"/>
      <c r="B731" s="22"/>
    </row>
    <row r="732" spans="1:2" ht="18" x14ac:dyDescent="0.25">
      <c r="A732" s="24"/>
      <c r="B732" s="22"/>
    </row>
    <row r="733" spans="1:2" ht="18" x14ac:dyDescent="0.25">
      <c r="A733" s="24"/>
      <c r="B733" s="22"/>
    </row>
    <row r="734" spans="1:2" ht="18" x14ac:dyDescent="0.25">
      <c r="A734" s="24"/>
      <c r="B734" s="22"/>
    </row>
    <row r="735" spans="1:2" ht="18" x14ac:dyDescent="0.25">
      <c r="A735" s="24"/>
      <c r="B735" s="22"/>
    </row>
    <row r="736" spans="1:2" ht="18" x14ac:dyDescent="0.25">
      <c r="A736" s="24"/>
      <c r="B736" s="22"/>
    </row>
    <row r="737" spans="1:2" ht="18" x14ac:dyDescent="0.25">
      <c r="A737" s="24"/>
      <c r="B737" s="22"/>
    </row>
    <row r="738" spans="1:2" ht="18" x14ac:dyDescent="0.25">
      <c r="A738" s="24"/>
      <c r="B738" s="22"/>
    </row>
    <row r="739" spans="1:2" ht="18" x14ac:dyDescent="0.25">
      <c r="A739" s="24"/>
      <c r="B739" s="22"/>
    </row>
    <row r="740" spans="1:2" ht="18" x14ac:dyDescent="0.25">
      <c r="A740" s="24"/>
      <c r="B740" s="22"/>
    </row>
    <row r="741" spans="1:2" ht="18" x14ac:dyDescent="0.25">
      <c r="A741" s="24"/>
      <c r="B741" s="22"/>
    </row>
    <row r="742" spans="1:2" ht="18" x14ac:dyDescent="0.25">
      <c r="A742" s="24"/>
      <c r="B742" s="22"/>
    </row>
    <row r="743" spans="1:2" ht="18" x14ac:dyDescent="0.25">
      <c r="A743" s="24"/>
      <c r="B743" s="22"/>
    </row>
    <row r="744" spans="1:2" ht="18" x14ac:dyDescent="0.25">
      <c r="A744" s="24"/>
      <c r="B744" s="22"/>
    </row>
    <row r="745" spans="1:2" ht="18" x14ac:dyDescent="0.25">
      <c r="A745" s="24"/>
      <c r="B745" s="22"/>
    </row>
    <row r="746" spans="1:2" ht="18" x14ac:dyDescent="0.25">
      <c r="A746" s="24"/>
      <c r="B746" s="22"/>
    </row>
    <row r="747" spans="1:2" ht="18" x14ac:dyDescent="0.25">
      <c r="A747" s="24"/>
      <c r="B747" s="22"/>
    </row>
    <row r="748" spans="1:2" ht="18" x14ac:dyDescent="0.25">
      <c r="A748" s="24"/>
      <c r="B748" s="22"/>
    </row>
    <row r="749" spans="1:2" ht="18" x14ac:dyDescent="0.25">
      <c r="A749" s="24"/>
      <c r="B749" s="22"/>
    </row>
    <row r="750" spans="1:2" ht="18" x14ac:dyDescent="0.25">
      <c r="A750" s="24"/>
      <c r="B750" s="22"/>
    </row>
    <row r="751" spans="1:2" ht="18" x14ac:dyDescent="0.25">
      <c r="A751" s="24"/>
      <c r="B751" s="22"/>
    </row>
    <row r="752" spans="1:2" ht="18" x14ac:dyDescent="0.25">
      <c r="A752" s="24"/>
      <c r="B752" s="22"/>
    </row>
    <row r="753" spans="1:2" ht="18" x14ac:dyDescent="0.25">
      <c r="A753" s="24"/>
      <c r="B753" s="22"/>
    </row>
    <row r="754" spans="1:2" ht="18" x14ac:dyDescent="0.25">
      <c r="A754" s="24"/>
      <c r="B754" s="22"/>
    </row>
    <row r="755" spans="1:2" ht="18" x14ac:dyDescent="0.25">
      <c r="A755" s="24"/>
      <c r="B755" s="22"/>
    </row>
    <row r="756" spans="1:2" ht="18" x14ac:dyDescent="0.25">
      <c r="A756" s="24"/>
      <c r="B756" s="22"/>
    </row>
    <row r="757" spans="1:2" ht="18" x14ac:dyDescent="0.25">
      <c r="A757" s="24"/>
      <c r="B757" s="22"/>
    </row>
    <row r="758" spans="1:2" ht="18" x14ac:dyDescent="0.25">
      <c r="A758" s="24"/>
      <c r="B758" s="22"/>
    </row>
    <row r="759" spans="1:2" ht="18" x14ac:dyDescent="0.25">
      <c r="A759" s="24"/>
      <c r="B759" s="22"/>
    </row>
    <row r="760" spans="1:2" ht="18" x14ac:dyDescent="0.25">
      <c r="A760" s="24"/>
      <c r="B760" s="22"/>
    </row>
    <row r="761" spans="1:2" ht="18" x14ac:dyDescent="0.25">
      <c r="A761" s="24"/>
      <c r="B761" s="22"/>
    </row>
    <row r="762" spans="1:2" ht="18" x14ac:dyDescent="0.25">
      <c r="A762" s="24"/>
      <c r="B762" s="22"/>
    </row>
    <row r="763" spans="1:2" ht="18" x14ac:dyDescent="0.25">
      <c r="A763" s="24"/>
      <c r="B763" s="22"/>
    </row>
    <row r="764" spans="1:2" ht="18" x14ac:dyDescent="0.25">
      <c r="A764" s="24"/>
      <c r="B764" s="22"/>
    </row>
    <row r="765" spans="1:2" ht="18" x14ac:dyDescent="0.25">
      <c r="A765" s="24"/>
      <c r="B765" s="22"/>
    </row>
    <row r="766" spans="1:2" ht="18" x14ac:dyDescent="0.25">
      <c r="A766" s="24"/>
      <c r="B766" s="22"/>
    </row>
    <row r="767" spans="1:2" ht="18" x14ac:dyDescent="0.25">
      <c r="A767" s="24"/>
      <c r="B767" s="22"/>
    </row>
    <row r="768" spans="1:2" ht="18" x14ac:dyDescent="0.25">
      <c r="A768" s="24"/>
      <c r="B768" s="22"/>
    </row>
    <row r="769" spans="1:2" ht="18" x14ac:dyDescent="0.25">
      <c r="A769" s="24"/>
      <c r="B769" s="22"/>
    </row>
    <row r="770" spans="1:2" ht="18" x14ac:dyDescent="0.25">
      <c r="A770" s="24"/>
      <c r="B770" s="22"/>
    </row>
    <row r="771" spans="1:2" ht="18" x14ac:dyDescent="0.25">
      <c r="A771" s="24"/>
      <c r="B771" s="22"/>
    </row>
    <row r="772" spans="1:2" ht="18" x14ac:dyDescent="0.25">
      <c r="A772" s="24"/>
      <c r="B772" s="22"/>
    </row>
    <row r="773" spans="1:2" ht="18" x14ac:dyDescent="0.25">
      <c r="A773" s="24"/>
      <c r="B773" s="22"/>
    </row>
    <row r="774" spans="1:2" ht="18" x14ac:dyDescent="0.25">
      <c r="A774" s="24"/>
      <c r="B774" s="22"/>
    </row>
    <row r="775" spans="1:2" ht="18" x14ac:dyDescent="0.25">
      <c r="A775" s="24"/>
      <c r="B775" s="22"/>
    </row>
    <row r="776" spans="1:2" ht="18" x14ac:dyDescent="0.25">
      <c r="A776" s="24"/>
      <c r="B776" s="22"/>
    </row>
    <row r="777" spans="1:2" ht="18" x14ac:dyDescent="0.25">
      <c r="A777" s="24"/>
      <c r="B777" s="22"/>
    </row>
    <row r="778" spans="1:2" ht="18" x14ac:dyDescent="0.25">
      <c r="A778" s="24"/>
      <c r="B778" s="22"/>
    </row>
    <row r="779" spans="1:2" ht="18" x14ac:dyDescent="0.25">
      <c r="A779" s="24"/>
      <c r="B779" s="22"/>
    </row>
    <row r="780" spans="1:2" ht="18" x14ac:dyDescent="0.25">
      <c r="A780" s="24"/>
      <c r="B780" s="22"/>
    </row>
    <row r="781" spans="1:2" ht="18" x14ac:dyDescent="0.25">
      <c r="A781" s="24"/>
      <c r="B781" s="22"/>
    </row>
    <row r="782" spans="1:2" ht="18" x14ac:dyDescent="0.25">
      <c r="A782" s="24"/>
      <c r="B782" s="22"/>
    </row>
    <row r="783" spans="1:2" ht="18" x14ac:dyDescent="0.25">
      <c r="A783" s="24"/>
      <c r="B783" s="22"/>
    </row>
    <row r="784" spans="1:2" ht="18" x14ac:dyDescent="0.25">
      <c r="A784" s="24"/>
      <c r="B784" s="22"/>
    </row>
    <row r="785" spans="1:2" ht="18" x14ac:dyDescent="0.25">
      <c r="A785" s="24"/>
      <c r="B785" s="22"/>
    </row>
    <row r="786" spans="1:2" ht="18" x14ac:dyDescent="0.25">
      <c r="A786" s="24"/>
      <c r="B786" s="22"/>
    </row>
    <row r="787" spans="1:2" ht="18" x14ac:dyDescent="0.25">
      <c r="A787" s="24"/>
      <c r="B787" s="22"/>
    </row>
    <row r="788" spans="1:2" ht="18" x14ac:dyDescent="0.25">
      <c r="A788" s="24"/>
      <c r="B788" s="22"/>
    </row>
    <row r="789" spans="1:2" ht="18" x14ac:dyDescent="0.25">
      <c r="A789" s="24"/>
      <c r="B789" s="22"/>
    </row>
    <row r="790" spans="1:2" ht="18" x14ac:dyDescent="0.25">
      <c r="A790" s="24"/>
      <c r="B790" s="22"/>
    </row>
    <row r="791" spans="1:2" ht="18" x14ac:dyDescent="0.25">
      <c r="A791" s="24"/>
      <c r="B791" s="22"/>
    </row>
    <row r="792" spans="1:2" ht="18" x14ac:dyDescent="0.25">
      <c r="A792" s="24"/>
      <c r="B792" s="22"/>
    </row>
    <row r="793" spans="1:2" ht="18" x14ac:dyDescent="0.25">
      <c r="A793" s="24"/>
      <c r="B793" s="22"/>
    </row>
    <row r="794" spans="1:2" ht="18" x14ac:dyDescent="0.25">
      <c r="A794" s="24"/>
      <c r="B794" s="22"/>
    </row>
    <row r="795" spans="1:2" ht="18" x14ac:dyDescent="0.25">
      <c r="A795" s="24"/>
      <c r="B795" s="22"/>
    </row>
    <row r="796" spans="1:2" ht="18" x14ac:dyDescent="0.25">
      <c r="A796" s="24"/>
      <c r="B796" s="22"/>
    </row>
    <row r="797" spans="1:2" ht="18" x14ac:dyDescent="0.25">
      <c r="A797" s="24"/>
      <c r="B797" s="22"/>
    </row>
    <row r="798" spans="1:2" ht="18" x14ac:dyDescent="0.25">
      <c r="A798" s="24"/>
      <c r="B798" s="22"/>
    </row>
    <row r="799" spans="1:2" ht="18" x14ac:dyDescent="0.25">
      <c r="A799" s="24"/>
      <c r="B799" s="22"/>
    </row>
    <row r="800" spans="1:2" ht="18" x14ac:dyDescent="0.25">
      <c r="A800" s="24"/>
      <c r="B800" s="22"/>
    </row>
    <row r="801" spans="1:2" ht="18" x14ac:dyDescent="0.25">
      <c r="A801" s="24"/>
      <c r="B801" s="22"/>
    </row>
    <row r="802" spans="1:2" ht="18" x14ac:dyDescent="0.25">
      <c r="A802" s="24"/>
      <c r="B802" s="22"/>
    </row>
    <row r="803" spans="1:2" ht="18" x14ac:dyDescent="0.25">
      <c r="A803" s="24"/>
      <c r="B803" s="22"/>
    </row>
    <row r="804" spans="1:2" ht="18" x14ac:dyDescent="0.25">
      <c r="A804" s="24"/>
      <c r="B804" s="22"/>
    </row>
    <row r="805" spans="1:2" ht="18" x14ac:dyDescent="0.25">
      <c r="A805" s="24"/>
      <c r="B805" s="22"/>
    </row>
    <row r="806" spans="1:2" ht="18" x14ac:dyDescent="0.25">
      <c r="A806" s="24"/>
      <c r="B806" s="22"/>
    </row>
    <row r="807" spans="1:2" ht="18" x14ac:dyDescent="0.25">
      <c r="A807" s="24"/>
      <c r="B807" s="22"/>
    </row>
    <row r="808" spans="1:2" ht="18" x14ac:dyDescent="0.25">
      <c r="A808" s="24"/>
      <c r="B808" s="22"/>
    </row>
    <row r="809" spans="1:2" ht="18" x14ac:dyDescent="0.25">
      <c r="A809" s="24"/>
      <c r="B809" s="22"/>
    </row>
    <row r="810" spans="1:2" ht="18" x14ac:dyDescent="0.25">
      <c r="A810" s="24"/>
      <c r="B810" s="22"/>
    </row>
    <row r="811" spans="1:2" ht="18" x14ac:dyDescent="0.25">
      <c r="A811" s="24"/>
      <c r="B811" s="22"/>
    </row>
    <row r="812" spans="1:2" ht="18" x14ac:dyDescent="0.25">
      <c r="A812" s="24"/>
      <c r="B812" s="22"/>
    </row>
    <row r="813" spans="1:2" ht="18" x14ac:dyDescent="0.25">
      <c r="A813" s="24"/>
      <c r="B813" s="22"/>
    </row>
    <row r="814" spans="1:2" ht="18" x14ac:dyDescent="0.25">
      <c r="A814" s="24"/>
      <c r="B814" s="22"/>
    </row>
    <row r="815" spans="1:2" ht="18" x14ac:dyDescent="0.25">
      <c r="A815" s="24"/>
      <c r="B815" s="22"/>
    </row>
    <row r="816" spans="1:2" ht="18" x14ac:dyDescent="0.25">
      <c r="A816" s="24"/>
      <c r="B816" s="22"/>
    </row>
    <row r="817" spans="1:2" ht="18" x14ac:dyDescent="0.25">
      <c r="A817" s="24"/>
      <c r="B817" s="22"/>
    </row>
    <row r="818" spans="1:2" ht="18" x14ac:dyDescent="0.25">
      <c r="A818" s="24"/>
      <c r="B818" s="22"/>
    </row>
    <row r="819" spans="1:2" ht="18" x14ac:dyDescent="0.25">
      <c r="A819" s="24"/>
      <c r="B819" s="22"/>
    </row>
    <row r="820" spans="1:2" ht="18" x14ac:dyDescent="0.25">
      <c r="A820" s="24"/>
      <c r="B820" s="22"/>
    </row>
    <row r="821" spans="1:2" ht="18" x14ac:dyDescent="0.25">
      <c r="A821" s="24"/>
      <c r="B821" s="22"/>
    </row>
    <row r="822" spans="1:2" ht="18" x14ac:dyDescent="0.25">
      <c r="A822" s="24"/>
      <c r="B822" s="22"/>
    </row>
    <row r="823" spans="1:2" ht="18" x14ac:dyDescent="0.25">
      <c r="A823" s="24"/>
      <c r="B823" s="22"/>
    </row>
    <row r="824" spans="1:2" ht="18" x14ac:dyDescent="0.25">
      <c r="A824" s="24"/>
      <c r="B824" s="22"/>
    </row>
    <row r="825" spans="1:2" ht="18" x14ac:dyDescent="0.25">
      <c r="A825" s="24"/>
      <c r="B825" s="22"/>
    </row>
    <row r="826" spans="1:2" ht="18" x14ac:dyDescent="0.25">
      <c r="A826" s="24"/>
      <c r="B826" s="22"/>
    </row>
    <row r="827" spans="1:2" ht="18" x14ac:dyDescent="0.25">
      <c r="A827" s="24"/>
      <c r="B827" s="22"/>
    </row>
    <row r="828" spans="1:2" ht="18" x14ac:dyDescent="0.25">
      <c r="A828" s="24"/>
      <c r="B828" s="22"/>
    </row>
    <row r="829" spans="1:2" ht="18" x14ac:dyDescent="0.25">
      <c r="A829" s="24"/>
      <c r="B829" s="22"/>
    </row>
    <row r="830" spans="1:2" ht="18" x14ac:dyDescent="0.25">
      <c r="A830" s="24"/>
      <c r="B830" s="22"/>
    </row>
    <row r="831" spans="1:2" ht="18" x14ac:dyDescent="0.25">
      <c r="A831" s="24"/>
      <c r="B831" s="22"/>
    </row>
    <row r="832" spans="1:2" ht="18" x14ac:dyDescent="0.25">
      <c r="A832" s="24"/>
      <c r="B832" s="22"/>
    </row>
    <row r="833" spans="1:2" ht="18" x14ac:dyDescent="0.25">
      <c r="A833" s="24"/>
      <c r="B833" s="22"/>
    </row>
    <row r="834" spans="1:2" ht="18" x14ac:dyDescent="0.25">
      <c r="A834" s="24"/>
      <c r="B834" s="22"/>
    </row>
    <row r="835" spans="1:2" ht="18" x14ac:dyDescent="0.25">
      <c r="A835" s="24"/>
      <c r="B835" s="22"/>
    </row>
    <row r="836" spans="1:2" ht="18" x14ac:dyDescent="0.25">
      <c r="A836" s="24"/>
      <c r="B836" s="22"/>
    </row>
    <row r="837" spans="1:2" ht="18" x14ac:dyDescent="0.25">
      <c r="A837" s="24"/>
      <c r="B837" s="22"/>
    </row>
    <row r="838" spans="1:2" ht="18" x14ac:dyDescent="0.25">
      <c r="A838" s="24"/>
      <c r="B838" s="22"/>
    </row>
    <row r="839" spans="1:2" ht="18" x14ac:dyDescent="0.25">
      <c r="A839" s="24"/>
      <c r="B839" s="22"/>
    </row>
    <row r="840" spans="1:2" ht="18" x14ac:dyDescent="0.25">
      <c r="A840" s="24"/>
      <c r="B840" s="22"/>
    </row>
    <row r="841" spans="1:2" ht="18" x14ac:dyDescent="0.25">
      <c r="A841" s="24"/>
      <c r="B841" s="22"/>
    </row>
    <row r="842" spans="1:2" ht="18" x14ac:dyDescent="0.25">
      <c r="A842" s="24"/>
      <c r="B842" s="22"/>
    </row>
    <row r="843" spans="1:2" ht="18" x14ac:dyDescent="0.25">
      <c r="A843" s="24"/>
      <c r="B843" s="22"/>
    </row>
    <row r="844" spans="1:2" ht="18" x14ac:dyDescent="0.25">
      <c r="A844" s="24"/>
      <c r="B844" s="22"/>
    </row>
    <row r="845" spans="1:2" ht="18" x14ac:dyDescent="0.25">
      <c r="A845" s="24"/>
      <c r="B845" s="22"/>
    </row>
    <row r="846" spans="1:2" ht="18" x14ac:dyDescent="0.25">
      <c r="A846" s="24"/>
      <c r="B846" s="22"/>
    </row>
    <row r="847" spans="1:2" ht="18" x14ac:dyDescent="0.25">
      <c r="A847" s="24"/>
      <c r="B847" s="22"/>
    </row>
    <row r="848" spans="1:2" ht="18" x14ac:dyDescent="0.25">
      <c r="A848" s="24"/>
      <c r="B848" s="22"/>
    </row>
    <row r="849" spans="1:2" ht="18" x14ac:dyDescent="0.25">
      <c r="A849" s="24"/>
      <c r="B849" s="22"/>
    </row>
    <row r="850" spans="1:2" ht="18" x14ac:dyDescent="0.25">
      <c r="A850" s="24"/>
      <c r="B850" s="22"/>
    </row>
    <row r="851" spans="1:2" ht="18" x14ac:dyDescent="0.25">
      <c r="A851" s="24"/>
      <c r="B851" s="22"/>
    </row>
    <row r="852" spans="1:2" ht="18" x14ac:dyDescent="0.25">
      <c r="A852" s="24"/>
      <c r="B852" s="22"/>
    </row>
    <row r="853" spans="1:2" ht="18" x14ac:dyDescent="0.25">
      <c r="A853" s="24"/>
      <c r="B853" s="22"/>
    </row>
    <row r="854" spans="1:2" ht="18" x14ac:dyDescent="0.25">
      <c r="A854" s="24"/>
      <c r="B854" s="22"/>
    </row>
    <row r="855" spans="1:2" ht="18" x14ac:dyDescent="0.25">
      <c r="A855" s="24"/>
      <c r="B855" s="22"/>
    </row>
    <row r="856" spans="1:2" ht="18" x14ac:dyDescent="0.25">
      <c r="A856" s="24"/>
      <c r="B856" s="22"/>
    </row>
    <row r="857" spans="1:2" ht="18" x14ac:dyDescent="0.25">
      <c r="A857" s="24"/>
      <c r="B857" s="22"/>
    </row>
    <row r="858" spans="1:2" ht="18" x14ac:dyDescent="0.25">
      <c r="A858" s="24"/>
      <c r="B858" s="22"/>
    </row>
    <row r="859" spans="1:2" ht="18" x14ac:dyDescent="0.25">
      <c r="A859" s="24"/>
      <c r="B859" s="22"/>
    </row>
    <row r="860" spans="1:2" ht="18" x14ac:dyDescent="0.25">
      <c r="A860" s="24"/>
      <c r="B860" s="22"/>
    </row>
    <row r="861" spans="1:2" ht="18" x14ac:dyDescent="0.25">
      <c r="A861" s="24"/>
      <c r="B861" s="22"/>
    </row>
    <row r="862" spans="1:2" ht="18" x14ac:dyDescent="0.25">
      <c r="A862" s="24"/>
      <c r="B862" s="22"/>
    </row>
    <row r="863" spans="1:2" ht="18" x14ac:dyDescent="0.25">
      <c r="A863" s="24"/>
      <c r="B863" s="22"/>
    </row>
    <row r="864" spans="1:2" ht="18" x14ac:dyDescent="0.25">
      <c r="A864" s="24"/>
      <c r="B864" s="22"/>
    </row>
    <row r="865" spans="1:2" ht="18" x14ac:dyDescent="0.25">
      <c r="A865" s="24"/>
      <c r="B865" s="22"/>
    </row>
    <row r="866" spans="1:2" ht="18" x14ac:dyDescent="0.25">
      <c r="A866" s="24"/>
      <c r="B866" s="22"/>
    </row>
    <row r="867" spans="1:2" ht="18" x14ac:dyDescent="0.25">
      <c r="A867" s="24"/>
      <c r="B867" s="22"/>
    </row>
    <row r="868" spans="1:2" ht="18" x14ac:dyDescent="0.25">
      <c r="A868" s="24"/>
      <c r="B868" s="22"/>
    </row>
    <row r="869" spans="1:2" ht="18" x14ac:dyDescent="0.25">
      <c r="A869" s="24"/>
      <c r="B869" s="22"/>
    </row>
    <row r="870" spans="1:2" ht="18" x14ac:dyDescent="0.25">
      <c r="A870" s="24"/>
      <c r="B870" s="22"/>
    </row>
    <row r="871" spans="1:2" ht="18" x14ac:dyDescent="0.25">
      <c r="A871" s="24"/>
      <c r="B871" s="22"/>
    </row>
    <row r="872" spans="1:2" ht="18" x14ac:dyDescent="0.25">
      <c r="A872" s="24"/>
      <c r="B872" s="22"/>
    </row>
    <row r="873" spans="1:2" ht="18" x14ac:dyDescent="0.25">
      <c r="A873" s="24"/>
      <c r="B873" s="22"/>
    </row>
    <row r="874" spans="1:2" ht="18" x14ac:dyDescent="0.25">
      <c r="A874" s="24"/>
      <c r="B874" s="22"/>
    </row>
    <row r="875" spans="1:2" ht="18" x14ac:dyDescent="0.25">
      <c r="A875" s="24"/>
      <c r="B875" s="22"/>
    </row>
    <row r="876" spans="1:2" ht="18" x14ac:dyDescent="0.25">
      <c r="A876" s="24"/>
      <c r="B876" s="22"/>
    </row>
    <row r="877" spans="1:2" ht="18" x14ac:dyDescent="0.25">
      <c r="A877" s="24"/>
      <c r="B877" s="22"/>
    </row>
    <row r="878" spans="1:2" ht="18" x14ac:dyDescent="0.25">
      <c r="A878" s="24"/>
      <c r="B878" s="22"/>
    </row>
    <row r="879" spans="1:2" ht="18" x14ac:dyDescent="0.25">
      <c r="A879" s="24"/>
      <c r="B879" s="22"/>
    </row>
    <row r="880" spans="1:2" ht="18" x14ac:dyDescent="0.25">
      <c r="A880" s="24"/>
      <c r="B880" s="22"/>
    </row>
    <row r="881" spans="1:2" ht="18" x14ac:dyDescent="0.25">
      <c r="A881" s="24"/>
      <c r="B881" s="22"/>
    </row>
    <row r="882" spans="1:2" ht="18" x14ac:dyDescent="0.25">
      <c r="A882" s="24"/>
      <c r="B882" s="22"/>
    </row>
    <row r="883" spans="1:2" ht="18" x14ac:dyDescent="0.25">
      <c r="A883" s="24"/>
      <c r="B883" s="22"/>
    </row>
    <row r="884" spans="1:2" ht="18" x14ac:dyDescent="0.25">
      <c r="A884" s="24"/>
      <c r="B884" s="22"/>
    </row>
    <row r="885" spans="1:2" ht="18" x14ac:dyDescent="0.25">
      <c r="A885" s="24"/>
      <c r="B885" s="22"/>
    </row>
    <row r="886" spans="1:2" ht="18" x14ac:dyDescent="0.25">
      <c r="A886" s="24"/>
      <c r="B886" s="22"/>
    </row>
    <row r="887" spans="1:2" ht="18" x14ac:dyDescent="0.25">
      <c r="A887" s="24"/>
      <c r="B887" s="22"/>
    </row>
    <row r="888" spans="1:2" ht="18" x14ac:dyDescent="0.25">
      <c r="A888" s="24"/>
      <c r="B888" s="22"/>
    </row>
    <row r="889" spans="1:2" ht="18" x14ac:dyDescent="0.25">
      <c r="A889" s="24"/>
      <c r="B889" s="22"/>
    </row>
    <row r="890" spans="1:2" ht="18" x14ac:dyDescent="0.25">
      <c r="A890" s="24"/>
      <c r="B890" s="22"/>
    </row>
    <row r="891" spans="1:2" ht="18" x14ac:dyDescent="0.25">
      <c r="A891" s="24"/>
      <c r="B891" s="22"/>
    </row>
    <row r="892" spans="1:2" ht="18" x14ac:dyDescent="0.25">
      <c r="A892" s="24"/>
      <c r="B892" s="22"/>
    </row>
    <row r="893" spans="1:2" ht="18" x14ac:dyDescent="0.25">
      <c r="A893" s="24"/>
      <c r="B893" s="22"/>
    </row>
    <row r="894" spans="1:2" ht="18" x14ac:dyDescent="0.25">
      <c r="A894" s="24"/>
      <c r="B894" s="22"/>
    </row>
    <row r="895" spans="1:2" ht="18" x14ac:dyDescent="0.25">
      <c r="A895" s="24"/>
      <c r="B895" s="22"/>
    </row>
    <row r="896" spans="1:2" ht="18" x14ac:dyDescent="0.25">
      <c r="A896" s="24"/>
      <c r="B896" s="22"/>
    </row>
    <row r="897" spans="1:2" ht="18" x14ac:dyDescent="0.25">
      <c r="A897" s="24"/>
      <c r="B897" s="22"/>
    </row>
    <row r="898" spans="1:2" ht="18" x14ac:dyDescent="0.25">
      <c r="A898" s="24"/>
      <c r="B898" s="22"/>
    </row>
    <row r="899" spans="1:2" ht="18" x14ac:dyDescent="0.25">
      <c r="A899" s="24"/>
      <c r="B899" s="22"/>
    </row>
    <row r="900" spans="1:2" ht="18" x14ac:dyDescent="0.25">
      <c r="A900" s="24"/>
      <c r="B900" s="22"/>
    </row>
    <row r="901" spans="1:2" ht="18" x14ac:dyDescent="0.25">
      <c r="A901" s="24"/>
      <c r="B901" s="22"/>
    </row>
    <row r="902" spans="1:2" ht="18" x14ac:dyDescent="0.25">
      <c r="A902" s="24"/>
      <c r="B902" s="22"/>
    </row>
    <row r="903" spans="1:2" ht="18" x14ac:dyDescent="0.25">
      <c r="A903" s="24"/>
      <c r="B903" s="22"/>
    </row>
    <row r="904" spans="1:2" ht="18" x14ac:dyDescent="0.25">
      <c r="A904" s="24"/>
      <c r="B904" s="22"/>
    </row>
    <row r="905" spans="1:2" ht="18" x14ac:dyDescent="0.25">
      <c r="A905" s="24"/>
      <c r="B905" s="22"/>
    </row>
    <row r="906" spans="1:2" ht="18" x14ac:dyDescent="0.25">
      <c r="A906" s="24"/>
      <c r="B906" s="22"/>
    </row>
    <row r="907" spans="1:2" ht="18" x14ac:dyDescent="0.25">
      <c r="A907" s="24"/>
      <c r="B907" s="22"/>
    </row>
    <row r="908" spans="1:2" ht="18" x14ac:dyDescent="0.25">
      <c r="A908" s="24"/>
      <c r="B908" s="22"/>
    </row>
    <row r="909" spans="1:2" ht="18" x14ac:dyDescent="0.25">
      <c r="A909" s="24"/>
      <c r="B909" s="22"/>
    </row>
    <row r="910" spans="1:2" ht="18" x14ac:dyDescent="0.25">
      <c r="A910" s="24"/>
      <c r="B910" s="22"/>
    </row>
    <row r="911" spans="1:2" ht="18" x14ac:dyDescent="0.25">
      <c r="A911" s="24"/>
      <c r="B911" s="22"/>
    </row>
    <row r="912" spans="1:2" ht="18" x14ac:dyDescent="0.25">
      <c r="A912" s="24"/>
      <c r="B912" s="22"/>
    </row>
    <row r="913" spans="1:2" ht="18" x14ac:dyDescent="0.25">
      <c r="A913" s="24"/>
      <c r="B913" s="22"/>
    </row>
    <row r="914" spans="1:2" ht="18" x14ac:dyDescent="0.25">
      <c r="A914" s="24"/>
      <c r="B914" s="22"/>
    </row>
    <row r="915" spans="1:2" ht="18" x14ac:dyDescent="0.25">
      <c r="A915" s="24"/>
      <c r="B915" s="22"/>
    </row>
    <row r="916" spans="1:2" ht="18" x14ac:dyDescent="0.25">
      <c r="A916" s="24"/>
      <c r="B916" s="22"/>
    </row>
    <row r="917" spans="1:2" ht="18" x14ac:dyDescent="0.25">
      <c r="A917" s="24"/>
      <c r="B917" s="22"/>
    </row>
    <row r="918" spans="1:2" ht="18" x14ac:dyDescent="0.25">
      <c r="A918" s="24"/>
      <c r="B918" s="22"/>
    </row>
    <row r="919" spans="1:2" ht="18" x14ac:dyDescent="0.25">
      <c r="A919" s="24"/>
      <c r="B919" s="22"/>
    </row>
    <row r="920" spans="1:2" ht="18" x14ac:dyDescent="0.25">
      <c r="A920" s="24"/>
      <c r="B920" s="22"/>
    </row>
    <row r="921" spans="1:2" ht="18" x14ac:dyDescent="0.25">
      <c r="A921" s="24"/>
      <c r="B921" s="22"/>
    </row>
    <row r="922" spans="1:2" ht="18" x14ac:dyDescent="0.25">
      <c r="A922" s="24"/>
      <c r="B922" s="22"/>
    </row>
    <row r="923" spans="1:2" ht="18" x14ac:dyDescent="0.25">
      <c r="A923" s="24"/>
      <c r="B923" s="22"/>
    </row>
    <row r="924" spans="1:2" ht="18" x14ac:dyDescent="0.25">
      <c r="A924" s="24"/>
      <c r="B924" s="22"/>
    </row>
    <row r="925" spans="1:2" ht="18" x14ac:dyDescent="0.25">
      <c r="A925" s="24"/>
      <c r="B925" s="22"/>
    </row>
    <row r="926" spans="1:2" ht="18" x14ac:dyDescent="0.25">
      <c r="A926" s="24"/>
      <c r="B926" s="22"/>
    </row>
    <row r="927" spans="1:2" ht="18" x14ac:dyDescent="0.25">
      <c r="A927" s="24"/>
      <c r="B927" s="22"/>
    </row>
    <row r="928" spans="1:2" ht="18" x14ac:dyDescent="0.25">
      <c r="A928" s="24"/>
      <c r="B928" s="22"/>
    </row>
    <row r="929" spans="1:2" ht="18" x14ac:dyDescent="0.25">
      <c r="A929" s="24"/>
      <c r="B929" s="22"/>
    </row>
    <row r="930" spans="1:2" ht="18" x14ac:dyDescent="0.25">
      <c r="A930" s="24"/>
      <c r="B930" s="22"/>
    </row>
    <row r="931" spans="1:2" ht="18" x14ac:dyDescent="0.25">
      <c r="A931" s="24"/>
      <c r="B931" s="22"/>
    </row>
    <row r="932" spans="1:2" ht="18" x14ac:dyDescent="0.25">
      <c r="A932" s="24"/>
      <c r="B932" s="22"/>
    </row>
    <row r="933" spans="1:2" ht="18" x14ac:dyDescent="0.25">
      <c r="A933" s="24"/>
      <c r="B933" s="22"/>
    </row>
    <row r="934" spans="1:2" ht="18" x14ac:dyDescent="0.25">
      <c r="A934" s="24"/>
      <c r="B934" s="22"/>
    </row>
    <row r="935" spans="1:2" ht="18" x14ac:dyDescent="0.25">
      <c r="A935" s="24"/>
      <c r="B935" s="22"/>
    </row>
    <row r="936" spans="1:2" ht="18" x14ac:dyDescent="0.25">
      <c r="A936" s="24"/>
      <c r="B936" s="22"/>
    </row>
    <row r="937" spans="1:2" ht="18" x14ac:dyDescent="0.25">
      <c r="A937" s="24"/>
      <c r="B937" s="22"/>
    </row>
    <row r="938" spans="1:2" ht="18" x14ac:dyDescent="0.25">
      <c r="A938" s="24"/>
      <c r="B938" s="22"/>
    </row>
    <row r="939" spans="1:2" ht="18" x14ac:dyDescent="0.25">
      <c r="A939" s="24"/>
      <c r="B939" s="22"/>
    </row>
    <row r="940" spans="1:2" ht="18" x14ac:dyDescent="0.25">
      <c r="A940" s="24"/>
      <c r="B940" s="22"/>
    </row>
    <row r="941" spans="1:2" ht="18" x14ac:dyDescent="0.25">
      <c r="A941" s="24"/>
      <c r="B941" s="22"/>
    </row>
    <row r="942" spans="1:2" ht="18" x14ac:dyDescent="0.25">
      <c r="A942" s="24"/>
      <c r="B942" s="22"/>
    </row>
    <row r="943" spans="1:2" ht="18" x14ac:dyDescent="0.25">
      <c r="A943" s="24"/>
      <c r="B943" s="22"/>
    </row>
    <row r="944" spans="1:2" ht="18" x14ac:dyDescent="0.25">
      <c r="A944" s="24"/>
      <c r="B944" s="22"/>
    </row>
    <row r="945" spans="1:2" ht="18" x14ac:dyDescent="0.25">
      <c r="A945" s="24"/>
      <c r="B945" s="22"/>
    </row>
    <row r="946" spans="1:2" ht="18" x14ac:dyDescent="0.25">
      <c r="A946" s="24"/>
      <c r="B946" s="22"/>
    </row>
    <row r="947" spans="1:2" ht="18" x14ac:dyDescent="0.25">
      <c r="A947" s="24"/>
      <c r="B947" s="22"/>
    </row>
    <row r="948" spans="1:2" ht="18" x14ac:dyDescent="0.25">
      <c r="A948" s="24"/>
      <c r="B948" s="22"/>
    </row>
    <row r="949" spans="1:2" ht="18" x14ac:dyDescent="0.25">
      <c r="A949" s="24"/>
      <c r="B949" s="22"/>
    </row>
    <row r="950" spans="1:2" ht="18" x14ac:dyDescent="0.25">
      <c r="A950" s="24"/>
      <c r="B950" s="22"/>
    </row>
    <row r="951" spans="1:2" ht="18" x14ac:dyDescent="0.25">
      <c r="A951" s="24"/>
      <c r="B951" s="22"/>
    </row>
    <row r="952" spans="1:2" ht="18" x14ac:dyDescent="0.25">
      <c r="A952" s="24"/>
      <c r="B952" s="22"/>
    </row>
    <row r="953" spans="1:2" ht="18" x14ac:dyDescent="0.25">
      <c r="A953" s="24"/>
      <c r="B953" s="22"/>
    </row>
    <row r="954" spans="1:2" ht="18" x14ac:dyDescent="0.25">
      <c r="A954" s="24"/>
      <c r="B954" s="22"/>
    </row>
    <row r="955" spans="1:2" ht="18" x14ac:dyDescent="0.25">
      <c r="A955" s="24"/>
      <c r="B955" s="22"/>
    </row>
    <row r="956" spans="1:2" ht="18" x14ac:dyDescent="0.25">
      <c r="A956" s="24"/>
      <c r="B956" s="22"/>
    </row>
    <row r="957" spans="1:2" ht="18" x14ac:dyDescent="0.25">
      <c r="A957" s="24"/>
      <c r="B957" s="22"/>
    </row>
    <row r="958" spans="1:2" ht="18" x14ac:dyDescent="0.25">
      <c r="A958" s="24"/>
      <c r="B958" s="22"/>
    </row>
    <row r="959" spans="1:2" ht="18" x14ac:dyDescent="0.25">
      <c r="A959" s="24"/>
      <c r="B959" s="22"/>
    </row>
    <row r="960" spans="1:2" ht="18" x14ac:dyDescent="0.25">
      <c r="A960" s="24"/>
      <c r="B960" s="22"/>
    </row>
    <row r="961" spans="1:2" ht="18" x14ac:dyDescent="0.25">
      <c r="A961" s="24"/>
      <c r="B961" s="22"/>
    </row>
    <row r="962" spans="1:2" ht="18" x14ac:dyDescent="0.25">
      <c r="A962" s="24"/>
      <c r="B962" s="22"/>
    </row>
    <row r="963" spans="1:2" ht="18" x14ac:dyDescent="0.25">
      <c r="A963" s="24"/>
      <c r="B963" s="22"/>
    </row>
    <row r="964" spans="1:2" ht="18" x14ac:dyDescent="0.25">
      <c r="A964" s="24"/>
      <c r="B964" s="22"/>
    </row>
    <row r="965" spans="1:2" ht="18" x14ac:dyDescent="0.25">
      <c r="A965" s="24"/>
      <c r="B965" s="22"/>
    </row>
    <row r="966" spans="1:2" ht="18" x14ac:dyDescent="0.25">
      <c r="A966" s="24"/>
      <c r="B966" s="22"/>
    </row>
    <row r="967" spans="1:2" ht="18" x14ac:dyDescent="0.25">
      <c r="A967" s="24"/>
      <c r="B967" s="22"/>
    </row>
    <row r="968" spans="1:2" ht="18" x14ac:dyDescent="0.25">
      <c r="A968" s="24"/>
      <c r="B968" s="22"/>
    </row>
    <row r="969" spans="1:2" ht="18" x14ac:dyDescent="0.25">
      <c r="A969" s="24"/>
      <c r="B969" s="22"/>
    </row>
    <row r="970" spans="1:2" ht="18" x14ac:dyDescent="0.25">
      <c r="A970" s="24"/>
      <c r="B970" s="22"/>
    </row>
    <row r="971" spans="1:2" ht="18" x14ac:dyDescent="0.25">
      <c r="A971" s="24"/>
      <c r="B971" s="22"/>
    </row>
    <row r="972" spans="1:2" ht="18" x14ac:dyDescent="0.25">
      <c r="A972" s="24"/>
      <c r="B972" s="22"/>
    </row>
    <row r="973" spans="1:2" ht="18" x14ac:dyDescent="0.25">
      <c r="A973" s="24"/>
      <c r="B973" s="22"/>
    </row>
    <row r="974" spans="1:2" ht="18" x14ac:dyDescent="0.25">
      <c r="A974" s="24"/>
      <c r="B974" s="22"/>
    </row>
    <row r="975" spans="1:2" ht="18" x14ac:dyDescent="0.25">
      <c r="A975" s="24"/>
      <c r="B975" s="22"/>
    </row>
    <row r="976" spans="1:2" ht="18" x14ac:dyDescent="0.25">
      <c r="A976" s="24"/>
      <c r="B976" s="22"/>
    </row>
    <row r="977" spans="1:2" ht="18" x14ac:dyDescent="0.25">
      <c r="A977" s="24"/>
      <c r="B977" s="22"/>
    </row>
    <row r="978" spans="1:2" ht="18" x14ac:dyDescent="0.25">
      <c r="A978" s="24"/>
      <c r="B978" s="22"/>
    </row>
    <row r="979" spans="1:2" ht="18" x14ac:dyDescent="0.25">
      <c r="A979" s="24"/>
      <c r="B979" s="22"/>
    </row>
    <row r="980" spans="1:2" ht="18" x14ac:dyDescent="0.25">
      <c r="A980" s="24"/>
      <c r="B980" s="22"/>
    </row>
    <row r="981" spans="1:2" ht="18" x14ac:dyDescent="0.25">
      <c r="A981" s="24"/>
      <c r="B981" s="22"/>
    </row>
    <row r="982" spans="1:2" ht="18" x14ac:dyDescent="0.25">
      <c r="A982" s="24"/>
      <c r="B982" s="22"/>
    </row>
    <row r="983" spans="1:2" ht="18" x14ac:dyDescent="0.25">
      <c r="A983" s="24"/>
      <c r="B983" s="22"/>
    </row>
    <row r="984" spans="1:2" ht="18" x14ac:dyDescent="0.25">
      <c r="A984" s="24"/>
      <c r="B984" s="22"/>
    </row>
    <row r="985" spans="1:2" ht="18" x14ac:dyDescent="0.25">
      <c r="A985" s="24"/>
      <c r="B985" s="22"/>
    </row>
    <row r="986" spans="1:2" ht="18" x14ac:dyDescent="0.25">
      <c r="A986" s="24"/>
      <c r="B986" s="22"/>
    </row>
    <row r="987" spans="1:2" ht="18" x14ac:dyDescent="0.25">
      <c r="A987" s="24"/>
      <c r="B987" s="22"/>
    </row>
    <row r="988" spans="1:2" ht="18" x14ac:dyDescent="0.25">
      <c r="A988" s="24"/>
      <c r="B988" s="22"/>
    </row>
    <row r="989" spans="1:2" ht="18" x14ac:dyDescent="0.25">
      <c r="A989" s="24"/>
      <c r="B989" s="22"/>
    </row>
    <row r="990" spans="1:2" ht="18" x14ac:dyDescent="0.25">
      <c r="A990" s="24"/>
      <c r="B990" s="22"/>
    </row>
    <row r="991" spans="1:2" ht="18" x14ac:dyDescent="0.25">
      <c r="A991" s="24"/>
      <c r="B991" s="22"/>
    </row>
    <row r="992" spans="1:2" ht="18" x14ac:dyDescent="0.25">
      <c r="A992" s="24"/>
      <c r="B992" s="22"/>
    </row>
    <row r="993" spans="1:2" ht="18" x14ac:dyDescent="0.25">
      <c r="A993" s="24"/>
      <c r="B993" s="22"/>
    </row>
    <row r="994" spans="1:2" ht="18" x14ac:dyDescent="0.25">
      <c r="A994" s="24"/>
      <c r="B994" s="22"/>
    </row>
    <row r="995" spans="1:2" ht="18" x14ac:dyDescent="0.25">
      <c r="A995" s="24"/>
      <c r="B995" s="22"/>
    </row>
    <row r="996" spans="1:2" ht="18" x14ac:dyDescent="0.25">
      <c r="A996" s="24"/>
      <c r="B996" s="22"/>
    </row>
    <row r="997" spans="1:2" ht="18" x14ac:dyDescent="0.25">
      <c r="A997" s="24"/>
      <c r="B997" s="22"/>
    </row>
    <row r="998" spans="1:2" ht="18" x14ac:dyDescent="0.25">
      <c r="A998" s="24"/>
      <c r="B998" s="22"/>
    </row>
    <row r="999" spans="1:2" ht="18" x14ac:dyDescent="0.25">
      <c r="A999" s="24"/>
      <c r="B999" s="22"/>
    </row>
    <row r="1000" spans="1:2" ht="18" x14ac:dyDescent="0.25">
      <c r="A1000" s="24"/>
      <c r="B1000" s="22"/>
    </row>
    <row r="1001" spans="1:2" ht="18" x14ac:dyDescent="0.25">
      <c r="A1001" s="24"/>
      <c r="B1001" s="22"/>
    </row>
    <row r="1002" spans="1:2" ht="18" x14ac:dyDescent="0.25">
      <c r="A1002" s="24"/>
      <c r="B1002" s="22"/>
    </row>
    <row r="1003" spans="1:2" ht="18" x14ac:dyDescent="0.25">
      <c r="A1003" s="24"/>
      <c r="B1003" s="22"/>
    </row>
    <row r="1004" spans="1:2" ht="18" x14ac:dyDescent="0.25">
      <c r="A1004" s="24"/>
      <c r="B1004" s="22"/>
    </row>
    <row r="1005" spans="1:2" ht="18" x14ac:dyDescent="0.25">
      <c r="A1005" s="24"/>
      <c r="B1005" s="22"/>
    </row>
    <row r="1006" spans="1:2" ht="18" x14ac:dyDescent="0.25">
      <c r="A1006" s="24"/>
      <c r="B1006" s="22"/>
    </row>
    <row r="1007" spans="1:2" ht="18" x14ac:dyDescent="0.25">
      <c r="A1007" s="24"/>
      <c r="B1007" s="22"/>
    </row>
    <row r="1008" spans="1:2" ht="18" x14ac:dyDescent="0.25">
      <c r="A1008" s="24"/>
      <c r="B1008" s="22"/>
    </row>
    <row r="1009" spans="1:2" ht="18" x14ac:dyDescent="0.25">
      <c r="A1009" s="24"/>
      <c r="B1009" s="22"/>
    </row>
    <row r="1010" spans="1:2" ht="18" x14ac:dyDescent="0.25">
      <c r="A1010" s="24"/>
      <c r="B1010" s="22"/>
    </row>
    <row r="1011" spans="1:2" ht="18" x14ac:dyDescent="0.25">
      <c r="A1011" s="24"/>
      <c r="B1011" s="22"/>
    </row>
    <row r="1012" spans="1:2" ht="18" x14ac:dyDescent="0.25">
      <c r="A1012" s="24"/>
      <c r="B1012" s="22"/>
    </row>
    <row r="1013" spans="1:2" ht="18" x14ac:dyDescent="0.25">
      <c r="A1013" s="24"/>
      <c r="B1013" s="22"/>
    </row>
    <row r="1014" spans="1:2" ht="18" x14ac:dyDescent="0.25">
      <c r="A1014" s="24"/>
      <c r="B1014" s="22"/>
    </row>
    <row r="1015" spans="1:2" ht="18" x14ac:dyDescent="0.25">
      <c r="A1015" s="24"/>
      <c r="B1015" s="22"/>
    </row>
    <row r="1016" spans="1:2" ht="18" x14ac:dyDescent="0.25">
      <c r="A1016" s="24"/>
      <c r="B1016" s="22"/>
    </row>
    <row r="1017" spans="1:2" ht="18" x14ac:dyDescent="0.25">
      <c r="A1017" s="24"/>
      <c r="B1017" s="22"/>
    </row>
    <row r="1018" spans="1:2" ht="18" x14ac:dyDescent="0.25">
      <c r="A1018" s="24"/>
      <c r="B1018" s="22"/>
    </row>
    <row r="1019" spans="1:2" ht="18" x14ac:dyDescent="0.25">
      <c r="A1019" s="24"/>
      <c r="B1019" s="22"/>
    </row>
    <row r="1020" spans="1:2" ht="18" x14ac:dyDescent="0.25">
      <c r="A1020" s="24"/>
      <c r="B1020" s="22"/>
    </row>
    <row r="1021" spans="1:2" ht="18" x14ac:dyDescent="0.25">
      <c r="A1021" s="24"/>
      <c r="B1021" s="22"/>
    </row>
    <row r="1022" spans="1:2" ht="18" x14ac:dyDescent="0.25">
      <c r="A1022" s="24"/>
      <c r="B1022" s="22"/>
    </row>
    <row r="1023" spans="1:2" ht="18" x14ac:dyDescent="0.25">
      <c r="A1023" s="24"/>
      <c r="B1023" s="22"/>
    </row>
    <row r="1024" spans="1:2" ht="18" x14ac:dyDescent="0.25">
      <c r="A1024" s="24"/>
      <c r="B1024" s="22"/>
    </row>
    <row r="1025" spans="1:2" ht="18" x14ac:dyDescent="0.25">
      <c r="A1025" s="24"/>
      <c r="B1025" s="22"/>
    </row>
    <row r="1026" spans="1:2" ht="18" x14ac:dyDescent="0.25">
      <c r="A1026" s="24"/>
      <c r="B1026" s="22"/>
    </row>
    <row r="1027" spans="1:2" ht="18" x14ac:dyDescent="0.25">
      <c r="A1027" s="24"/>
      <c r="B1027" s="22"/>
    </row>
    <row r="1028" spans="1:2" ht="18" x14ac:dyDescent="0.25">
      <c r="A1028" s="24"/>
      <c r="B1028" s="22"/>
    </row>
    <row r="1029" spans="1:2" ht="18" x14ac:dyDescent="0.25">
      <c r="A1029" s="24"/>
      <c r="B1029" s="22"/>
    </row>
    <row r="1030" spans="1:2" ht="18" x14ac:dyDescent="0.25">
      <c r="A1030" s="24"/>
      <c r="B1030" s="22"/>
    </row>
    <row r="1031" spans="1:2" ht="18" x14ac:dyDescent="0.25">
      <c r="A1031" s="24"/>
      <c r="B1031" s="22"/>
    </row>
    <row r="1032" spans="1:2" ht="18" x14ac:dyDescent="0.25">
      <c r="A1032" s="24"/>
      <c r="B1032" s="22"/>
    </row>
    <row r="1033" spans="1:2" ht="18" x14ac:dyDescent="0.25">
      <c r="A1033" s="24"/>
      <c r="B1033" s="22"/>
    </row>
    <row r="1034" spans="1:2" ht="18" x14ac:dyDescent="0.25">
      <c r="A1034" s="24"/>
      <c r="B1034" s="22"/>
    </row>
    <row r="1035" spans="1:2" ht="18" x14ac:dyDescent="0.25">
      <c r="A1035" s="24"/>
      <c r="B1035" s="22"/>
    </row>
    <row r="1036" spans="1:2" ht="18" x14ac:dyDescent="0.25">
      <c r="A1036" s="24"/>
      <c r="B1036" s="22"/>
    </row>
    <row r="1037" spans="1:2" ht="18" x14ac:dyDescent="0.25">
      <c r="A1037" s="24"/>
      <c r="B1037" s="22"/>
    </row>
    <row r="1038" spans="1:2" ht="18" x14ac:dyDescent="0.25">
      <c r="A1038" s="24"/>
      <c r="B1038" s="22"/>
    </row>
    <row r="1039" spans="1:2" ht="18" x14ac:dyDescent="0.25">
      <c r="A1039" s="24"/>
      <c r="B1039" s="22"/>
    </row>
    <row r="1040" spans="1:2" ht="18" x14ac:dyDescent="0.25">
      <c r="A1040" s="24"/>
      <c r="B1040" s="22"/>
    </row>
    <row r="1041" spans="1:2" ht="18" x14ac:dyDescent="0.25">
      <c r="A1041" s="24"/>
      <c r="B1041" s="22"/>
    </row>
    <row r="1042" spans="1:2" ht="18" x14ac:dyDescent="0.25">
      <c r="A1042" s="24"/>
      <c r="B1042" s="22"/>
    </row>
    <row r="1043" spans="1:2" ht="18" x14ac:dyDescent="0.25">
      <c r="A1043" s="24"/>
      <c r="B1043" s="22"/>
    </row>
    <row r="1044" spans="1:2" ht="18" x14ac:dyDescent="0.25">
      <c r="A1044" s="24"/>
      <c r="B1044" s="22"/>
    </row>
    <row r="1045" spans="1:2" ht="18" x14ac:dyDescent="0.25">
      <c r="A1045" s="24"/>
      <c r="B1045" s="22"/>
    </row>
    <row r="1046" spans="1:2" ht="18" x14ac:dyDescent="0.25">
      <c r="A1046" s="24"/>
      <c r="B1046" s="22"/>
    </row>
    <row r="1047" spans="1:2" ht="18" x14ac:dyDescent="0.25">
      <c r="A1047" s="24"/>
      <c r="B1047" s="22"/>
    </row>
    <row r="1048" spans="1:2" ht="18" x14ac:dyDescent="0.25">
      <c r="A1048" s="24"/>
      <c r="B1048" s="22"/>
    </row>
    <row r="1049" spans="1:2" ht="18" x14ac:dyDescent="0.25">
      <c r="A1049" s="24"/>
      <c r="B1049" s="22"/>
    </row>
    <row r="1050" spans="1:2" ht="18" x14ac:dyDescent="0.25">
      <c r="A1050" s="24"/>
      <c r="B1050" s="22"/>
    </row>
    <row r="1051" spans="1:2" ht="18" x14ac:dyDescent="0.25">
      <c r="A1051" s="24"/>
      <c r="B1051" s="22"/>
    </row>
    <row r="1052" spans="1:2" ht="18" x14ac:dyDescent="0.25">
      <c r="A1052" s="24"/>
      <c r="B1052" s="22"/>
    </row>
    <row r="1053" spans="1:2" ht="18" x14ac:dyDescent="0.25">
      <c r="A1053" s="24"/>
      <c r="B1053" s="22"/>
    </row>
    <row r="1054" spans="1:2" ht="18" x14ac:dyDescent="0.25">
      <c r="A1054" s="24"/>
      <c r="B1054" s="22"/>
    </row>
    <row r="1055" spans="1:2" ht="18" x14ac:dyDescent="0.25">
      <c r="A1055" s="24"/>
      <c r="B1055" s="22"/>
    </row>
    <row r="1056" spans="1:2" ht="18" x14ac:dyDescent="0.25">
      <c r="A1056" s="24"/>
      <c r="B1056" s="22"/>
    </row>
    <row r="1057" spans="1:2" ht="18" x14ac:dyDescent="0.25">
      <c r="A1057" s="24"/>
      <c r="B1057" s="22"/>
    </row>
    <row r="1058" spans="1:2" ht="18" x14ac:dyDescent="0.25">
      <c r="A1058" s="24"/>
      <c r="B1058" s="22"/>
    </row>
    <row r="1059" spans="1:2" ht="18" x14ac:dyDescent="0.25">
      <c r="A1059" s="24"/>
      <c r="B1059" s="22"/>
    </row>
    <row r="1060" spans="1:2" ht="18" x14ac:dyDescent="0.25">
      <c r="A1060" s="24"/>
      <c r="B1060" s="22"/>
    </row>
    <row r="1061" spans="1:2" ht="18" x14ac:dyDescent="0.25">
      <c r="A1061" s="24"/>
      <c r="B1061" s="22"/>
    </row>
    <row r="1062" spans="1:2" ht="18" x14ac:dyDescent="0.25">
      <c r="A1062" s="24"/>
      <c r="B1062" s="22"/>
    </row>
    <row r="1063" spans="1:2" ht="18" x14ac:dyDescent="0.25">
      <c r="A1063" s="24"/>
      <c r="B1063" s="22"/>
    </row>
    <row r="1064" spans="1:2" ht="18" x14ac:dyDescent="0.25">
      <c r="A1064" s="24"/>
      <c r="B1064" s="22"/>
    </row>
    <row r="1065" spans="1:2" ht="18" x14ac:dyDescent="0.25">
      <c r="A1065" s="24"/>
      <c r="B1065" s="22"/>
    </row>
    <row r="1066" spans="1:2" ht="18" x14ac:dyDescent="0.25">
      <c r="A1066" s="24"/>
      <c r="B1066" s="22"/>
    </row>
    <row r="1067" spans="1:2" ht="18" x14ac:dyDescent="0.25">
      <c r="A1067" s="24"/>
      <c r="B1067" s="22"/>
    </row>
    <row r="1068" spans="1:2" ht="18" x14ac:dyDescent="0.25">
      <c r="A1068" s="24"/>
      <c r="B1068" s="22"/>
    </row>
    <row r="1069" spans="1:2" ht="18" x14ac:dyDescent="0.25">
      <c r="A1069" s="24"/>
      <c r="B1069" s="22"/>
    </row>
    <row r="1070" spans="1:2" ht="18" x14ac:dyDescent="0.25">
      <c r="A1070" s="24"/>
      <c r="B1070" s="22"/>
    </row>
    <row r="1071" spans="1:2" ht="18" x14ac:dyDescent="0.25">
      <c r="A1071" s="24"/>
      <c r="B1071" s="22"/>
    </row>
    <row r="1072" spans="1:2" ht="18" x14ac:dyDescent="0.25">
      <c r="A1072" s="24"/>
      <c r="B1072" s="22"/>
    </row>
    <row r="1073" spans="1:2" ht="18" x14ac:dyDescent="0.25">
      <c r="A1073" s="24"/>
      <c r="B1073" s="22"/>
    </row>
    <row r="1074" spans="1:2" ht="18" x14ac:dyDescent="0.25">
      <c r="A1074" s="24"/>
      <c r="B1074" s="22"/>
    </row>
    <row r="1075" spans="1:2" ht="18" x14ac:dyDescent="0.25">
      <c r="A1075" s="24"/>
      <c r="B1075" s="22"/>
    </row>
    <row r="1076" spans="1:2" ht="18" x14ac:dyDescent="0.25">
      <c r="A1076" s="24"/>
      <c r="B1076" s="22"/>
    </row>
    <row r="1077" spans="1:2" ht="18" x14ac:dyDescent="0.25">
      <c r="A1077" s="24"/>
      <c r="B1077" s="22"/>
    </row>
    <row r="1078" spans="1:2" ht="18" x14ac:dyDescent="0.25">
      <c r="A1078" s="24"/>
      <c r="B1078" s="22"/>
    </row>
    <row r="1079" spans="1:2" ht="18" x14ac:dyDescent="0.25">
      <c r="A1079" s="24"/>
      <c r="B1079" s="22"/>
    </row>
    <row r="1080" spans="1:2" ht="18" x14ac:dyDescent="0.25">
      <c r="A1080" s="24"/>
      <c r="B1080" s="22"/>
    </row>
    <row r="1081" spans="1:2" ht="18" x14ac:dyDescent="0.25">
      <c r="A1081" s="24"/>
      <c r="B1081" s="22"/>
    </row>
    <row r="1082" spans="1:2" ht="18" x14ac:dyDescent="0.25">
      <c r="A1082" s="24"/>
      <c r="B1082" s="22"/>
    </row>
    <row r="1083" spans="1:2" ht="18" x14ac:dyDescent="0.25">
      <c r="A1083" s="24"/>
      <c r="B1083" s="22"/>
    </row>
    <row r="1084" spans="1:2" ht="18" x14ac:dyDescent="0.25">
      <c r="A1084" s="24"/>
      <c r="B1084" s="22"/>
    </row>
    <row r="1085" spans="1:2" ht="18" x14ac:dyDescent="0.25">
      <c r="A1085" s="24"/>
      <c r="B1085" s="22"/>
    </row>
    <row r="1086" spans="1:2" ht="18" x14ac:dyDescent="0.25">
      <c r="A1086" s="24"/>
      <c r="B1086" s="22"/>
    </row>
    <row r="1087" spans="1:2" ht="18" x14ac:dyDescent="0.25">
      <c r="A1087" s="24"/>
      <c r="B1087" s="22"/>
    </row>
    <row r="1088" spans="1:2" ht="18" x14ac:dyDescent="0.25">
      <c r="A1088" s="24"/>
      <c r="B1088" s="22"/>
    </row>
    <row r="1089" spans="1:2" ht="18" x14ac:dyDescent="0.25">
      <c r="A1089" s="24"/>
      <c r="B1089" s="22"/>
    </row>
    <row r="1090" spans="1:2" ht="18" x14ac:dyDescent="0.25">
      <c r="A1090" s="24"/>
      <c r="B1090" s="22"/>
    </row>
    <row r="1091" spans="1:2" ht="18" x14ac:dyDescent="0.25">
      <c r="A1091" s="24"/>
      <c r="B1091" s="22"/>
    </row>
    <row r="1092" spans="1:2" ht="18" x14ac:dyDescent="0.25">
      <c r="A1092" s="24"/>
      <c r="B1092" s="22"/>
    </row>
    <row r="1093" spans="1:2" ht="18" x14ac:dyDescent="0.25">
      <c r="A1093" s="24"/>
      <c r="B1093" s="22"/>
    </row>
    <row r="1094" spans="1:2" ht="18" x14ac:dyDescent="0.25">
      <c r="A1094" s="24"/>
      <c r="B1094" s="22"/>
    </row>
    <row r="1095" spans="1:2" ht="18" x14ac:dyDescent="0.25">
      <c r="A1095" s="24"/>
      <c r="B1095" s="22"/>
    </row>
    <row r="1096" spans="1:2" ht="18" x14ac:dyDescent="0.25">
      <c r="A1096" s="24"/>
      <c r="B1096" s="22"/>
    </row>
    <row r="1097" spans="1:2" ht="18" x14ac:dyDescent="0.25">
      <c r="A1097" s="24"/>
      <c r="B1097" s="22"/>
    </row>
    <row r="1098" spans="1:2" ht="18" x14ac:dyDescent="0.25">
      <c r="A1098" s="24"/>
      <c r="B1098" s="22"/>
    </row>
    <row r="1099" spans="1:2" ht="18" x14ac:dyDescent="0.25">
      <c r="A1099" s="24"/>
      <c r="B1099" s="22"/>
    </row>
    <row r="1100" spans="1:2" ht="18" x14ac:dyDescent="0.25">
      <c r="A1100" s="24"/>
      <c r="B1100" s="22"/>
    </row>
    <row r="1101" spans="1:2" ht="18" x14ac:dyDescent="0.25">
      <c r="A1101" s="24"/>
      <c r="B1101" s="22"/>
    </row>
    <row r="1102" spans="1:2" ht="18" x14ac:dyDescent="0.25">
      <c r="A1102" s="24"/>
      <c r="B1102" s="22"/>
    </row>
    <row r="1103" spans="1:2" ht="18" x14ac:dyDescent="0.25">
      <c r="A1103" s="24"/>
      <c r="B1103" s="22"/>
    </row>
    <row r="1104" spans="1:2" ht="18" x14ac:dyDescent="0.25">
      <c r="A1104" s="24"/>
      <c r="B1104" s="22"/>
    </row>
    <row r="1105" spans="1:2" ht="18" x14ac:dyDescent="0.25">
      <c r="A1105" s="24"/>
      <c r="B1105" s="22"/>
    </row>
    <row r="1106" spans="1:2" ht="18" x14ac:dyDescent="0.25">
      <c r="A1106" s="24"/>
      <c r="B1106" s="22"/>
    </row>
    <row r="1107" spans="1:2" ht="18" x14ac:dyDescent="0.25">
      <c r="A1107" s="24"/>
      <c r="B1107" s="22"/>
    </row>
    <row r="1108" spans="1:2" ht="18" x14ac:dyDescent="0.25">
      <c r="A1108" s="24"/>
      <c r="B1108" s="22"/>
    </row>
    <row r="1109" spans="1:2" ht="18" x14ac:dyDescent="0.25">
      <c r="A1109" s="24"/>
      <c r="B1109" s="22"/>
    </row>
    <row r="1110" spans="1:2" ht="18" x14ac:dyDescent="0.25">
      <c r="A1110" s="24"/>
      <c r="B1110" s="22"/>
    </row>
    <row r="1111" spans="1:2" ht="18" x14ac:dyDescent="0.25">
      <c r="A1111" s="24"/>
      <c r="B1111" s="22"/>
    </row>
    <row r="1112" spans="1:2" ht="18" x14ac:dyDescent="0.25">
      <c r="A1112" s="24"/>
      <c r="B1112" s="22"/>
    </row>
    <row r="1113" spans="1:2" ht="18" x14ac:dyDescent="0.25">
      <c r="A1113" s="24"/>
      <c r="B1113" s="22"/>
    </row>
    <row r="1114" spans="1:2" ht="18" x14ac:dyDescent="0.25">
      <c r="A1114" s="24"/>
      <c r="B1114" s="22"/>
    </row>
    <row r="1115" spans="1:2" ht="18" x14ac:dyDescent="0.25">
      <c r="A1115" s="24"/>
      <c r="B1115" s="22"/>
    </row>
    <row r="1116" spans="1:2" ht="18" x14ac:dyDescent="0.25">
      <c r="A1116" s="24"/>
      <c r="B1116" s="22"/>
    </row>
    <row r="1117" spans="1:2" ht="18" x14ac:dyDescent="0.25">
      <c r="A1117" s="24"/>
      <c r="B1117" s="22"/>
    </row>
    <row r="1118" spans="1:2" ht="18" x14ac:dyDescent="0.25">
      <c r="A1118" s="24"/>
      <c r="B1118" s="22"/>
    </row>
    <row r="1119" spans="1:2" ht="18" x14ac:dyDescent="0.25">
      <c r="A1119" s="24"/>
      <c r="B1119" s="22"/>
    </row>
    <row r="1120" spans="1:2" ht="18" x14ac:dyDescent="0.25">
      <c r="A1120" s="24"/>
      <c r="B1120" s="22"/>
    </row>
    <row r="1121" spans="1:2" ht="18" x14ac:dyDescent="0.25">
      <c r="A1121" s="24"/>
      <c r="B1121" s="22"/>
    </row>
    <row r="1122" spans="1:2" ht="18" x14ac:dyDescent="0.25">
      <c r="A1122" s="24"/>
      <c r="B1122" s="22"/>
    </row>
    <row r="1123" spans="1:2" ht="18" x14ac:dyDescent="0.25">
      <c r="A1123" s="24"/>
      <c r="B1123" s="22"/>
    </row>
    <row r="1124" spans="1:2" ht="18" x14ac:dyDescent="0.25">
      <c r="A1124" s="24"/>
      <c r="B1124" s="22"/>
    </row>
    <row r="1125" spans="1:2" ht="18" x14ac:dyDescent="0.25">
      <c r="A1125" s="24"/>
      <c r="B1125" s="22"/>
    </row>
    <row r="1126" spans="1:2" ht="18" x14ac:dyDescent="0.25">
      <c r="A1126" s="24"/>
      <c r="B1126" s="22"/>
    </row>
    <row r="1127" spans="1:2" ht="18" x14ac:dyDescent="0.25">
      <c r="A1127" s="24"/>
      <c r="B1127" s="22"/>
    </row>
    <row r="1128" spans="1:2" ht="18" x14ac:dyDescent="0.25">
      <c r="A1128" s="24"/>
      <c r="B1128" s="22"/>
    </row>
    <row r="1129" spans="1:2" ht="18" x14ac:dyDescent="0.25">
      <c r="A1129" s="24"/>
      <c r="B1129" s="22"/>
    </row>
    <row r="1130" spans="1:2" ht="18" x14ac:dyDescent="0.25">
      <c r="A1130" s="24"/>
      <c r="B1130" s="22"/>
    </row>
    <row r="1131" spans="1:2" ht="18" x14ac:dyDescent="0.25">
      <c r="A1131" s="24"/>
      <c r="B1131" s="22"/>
    </row>
    <row r="1132" spans="1:2" ht="18" x14ac:dyDescent="0.25">
      <c r="A1132" s="24"/>
      <c r="B1132" s="22"/>
    </row>
    <row r="1133" spans="1:2" ht="18" x14ac:dyDescent="0.25">
      <c r="A1133" s="24"/>
      <c r="B1133" s="22"/>
    </row>
    <row r="1134" spans="1:2" ht="18" x14ac:dyDescent="0.25">
      <c r="A1134" s="24"/>
      <c r="B1134" s="22"/>
    </row>
    <row r="1135" spans="1:2" ht="18" x14ac:dyDescent="0.25">
      <c r="B1135" s="22"/>
    </row>
    <row r="1136" spans="1:2" ht="18" x14ac:dyDescent="0.25">
      <c r="B1136" s="22"/>
    </row>
    <row r="1137" spans="2:2" ht="18" x14ac:dyDescent="0.25">
      <c r="B1137" s="22"/>
    </row>
    <row r="1138" spans="2:2" ht="18" x14ac:dyDescent="0.25">
      <c r="B1138" s="22"/>
    </row>
    <row r="1139" spans="2:2" ht="18" x14ac:dyDescent="0.25">
      <c r="B1139" s="22"/>
    </row>
    <row r="1140" spans="2:2" ht="18" x14ac:dyDescent="0.25">
      <c r="B1140" s="22"/>
    </row>
    <row r="1141" spans="2:2" ht="18" x14ac:dyDescent="0.25">
      <c r="B1141" s="22"/>
    </row>
    <row r="1142" spans="2:2" ht="18" x14ac:dyDescent="0.25">
      <c r="B1142" s="22"/>
    </row>
    <row r="1143" spans="2:2" ht="18" x14ac:dyDescent="0.25">
      <c r="B1143" s="22"/>
    </row>
    <row r="1144" spans="2:2" ht="18" x14ac:dyDescent="0.25">
      <c r="B1144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92</vt:i4>
      </vt:variant>
    </vt:vector>
  </HeadingPairs>
  <TitlesOfParts>
    <vt:vector size="103" baseType="lpstr">
      <vt:lpstr>Changements de Situation</vt:lpstr>
      <vt:lpstr>Simulation bascule RIFSEEP</vt:lpstr>
      <vt:lpstr>Base de données</vt:lpstr>
      <vt:lpstr>IFSE</vt:lpstr>
      <vt:lpstr>Changement de situation</vt:lpstr>
      <vt:lpstr>CMI corrigé suite promo 2021</vt:lpstr>
      <vt:lpstr>CMI corrigé suite promo 2020</vt:lpstr>
      <vt:lpstr>Promotions</vt:lpstr>
      <vt:lpstr>Coef de Service ISS</vt:lpstr>
      <vt:lpstr>Coef de Service ISS (2)</vt:lpstr>
      <vt:lpstr>Liste Service</vt:lpstr>
      <vt:lpstr>A_Dessinateur</vt:lpstr>
      <vt:lpstr>A_Dessinateur_Chef_de_Groupe</vt:lpstr>
      <vt:lpstr>A_Expert_Technique</vt:lpstr>
      <vt:lpstr>A_Expert_Technique_Principale</vt:lpstr>
      <vt:lpstr>A_ICTPE_1</vt:lpstr>
      <vt:lpstr>A_ICTPE_2</vt:lpstr>
      <vt:lpstr>A_IDTPE</vt:lpstr>
      <vt:lpstr>A_IDTPE_anciennete_5_ans_et_ech_6</vt:lpstr>
      <vt:lpstr>A_ITPE</vt:lpstr>
      <vt:lpstr>A_ITPE_ech_6_et_plus</vt:lpstr>
      <vt:lpstr>A_TSCDD</vt:lpstr>
      <vt:lpstr>A_TSCDD_ex_EF</vt:lpstr>
      <vt:lpstr>A_TSDD</vt:lpstr>
      <vt:lpstr>A_TSPDD</vt:lpstr>
      <vt:lpstr>AC_93_STRMTG_siege</vt:lpstr>
      <vt:lpstr>AC_et_IdF</vt:lpstr>
      <vt:lpstr>AC_IdF</vt:lpstr>
      <vt:lpstr>Autre_SD</vt:lpstr>
      <vt:lpstr>Autre_Service</vt:lpstr>
      <vt:lpstr>Autres_SD</vt:lpstr>
      <vt:lpstr>'Coef de Service ISS (2)'!Autres_Structures</vt:lpstr>
      <vt:lpstr>Autres_Structures</vt:lpstr>
      <vt:lpstr>Cat_B_ITPE</vt:lpstr>
      <vt:lpstr>Cat_C_TSDD</vt:lpstr>
      <vt:lpstr>Cat_C_TSPDD</vt:lpstr>
      <vt:lpstr>CMVRH_et_ENTE</vt:lpstr>
      <vt:lpstr>'Coef de Service ISS (2)'!COEFFICIENT</vt:lpstr>
      <vt:lpstr>COEFFICIENT</vt:lpstr>
      <vt:lpstr>Corps</vt:lpstr>
      <vt:lpstr>'Coef de Service ISS (2)'!DDI</vt:lpstr>
      <vt:lpstr>DDI</vt:lpstr>
      <vt:lpstr>'Coef de Service ISS (2)'!DEAL</vt:lpstr>
      <vt:lpstr>DEAL</vt:lpstr>
      <vt:lpstr>Dessinateur</vt:lpstr>
      <vt:lpstr>Dessinateur_Chef_de_Groupe</vt:lpstr>
      <vt:lpstr>Dessinateurs</vt:lpstr>
      <vt:lpstr>'Coef de Service ISS (2)'!DIR</vt:lpstr>
      <vt:lpstr>DIR</vt:lpstr>
      <vt:lpstr>Directeur_de_Service</vt:lpstr>
      <vt:lpstr>'Coef de Service ISS (2)'!Directions_Service_AC_école_et_EP_autres_que_CEREMA_VNF_ANCOLS</vt:lpstr>
      <vt:lpstr>Directions_Service_AC_école_et_EP_autres_que_CEREMA_VNF_ANCOLS</vt:lpstr>
      <vt:lpstr>'Coef de Service ISS (2)'!DIRM</vt:lpstr>
      <vt:lpstr>DIRM</vt:lpstr>
      <vt:lpstr>'Coef de Service ISS (2)'!DREAL</vt:lpstr>
      <vt:lpstr>DREAL</vt:lpstr>
      <vt:lpstr>'Coef de Service ISS (2)'!Etablissement_Public</vt:lpstr>
      <vt:lpstr>Etablissement_Public</vt:lpstr>
      <vt:lpstr>Expert_Tech</vt:lpstr>
      <vt:lpstr>Expert_Technique</vt:lpstr>
      <vt:lpstr>Expert_Technique_Principale</vt:lpstr>
      <vt:lpstr>gr_C1_C2</vt:lpstr>
      <vt:lpstr>gr_C2_C3</vt:lpstr>
      <vt:lpstr>ICTPE_1</vt:lpstr>
      <vt:lpstr>ICTPE_2</vt:lpstr>
      <vt:lpstr>IDTPE</vt:lpstr>
      <vt:lpstr>IDTPE_anciennete_5_ans_et_ech_6</vt:lpstr>
      <vt:lpstr>IDTPE_ICTPE_2</vt:lpstr>
      <vt:lpstr>IDTPE_ITPE_HC</vt:lpstr>
      <vt:lpstr>Ing_TPE</vt:lpstr>
      <vt:lpstr>Ingenieur_TPE</vt:lpstr>
      <vt:lpstr>ITPE</vt:lpstr>
      <vt:lpstr>ITPE_ech_6_et_plus</vt:lpstr>
      <vt:lpstr>ITPE_HC</vt:lpstr>
      <vt:lpstr>ITPE_IDTPE</vt:lpstr>
      <vt:lpstr>Meteo_France</vt:lpstr>
      <vt:lpstr>N_Dessinateur_Chef_de_Groupe</vt:lpstr>
      <vt:lpstr>N_Expert_Technique_Principale</vt:lpstr>
      <vt:lpstr>N_ICTPE_1</vt:lpstr>
      <vt:lpstr>N_ICTPE_2</vt:lpstr>
      <vt:lpstr>N_IDTPE</vt:lpstr>
      <vt:lpstr>N_IDTPE_anciennete_5_ans_et_ech_6</vt:lpstr>
      <vt:lpstr>N_ITPE</vt:lpstr>
      <vt:lpstr>N_ITPE_ech_6_et_plus</vt:lpstr>
      <vt:lpstr>N_ITPE_HC</vt:lpstr>
      <vt:lpstr>N_TSCDD</vt:lpstr>
      <vt:lpstr>N_TSDD</vt:lpstr>
      <vt:lpstr>N_TSPDD</vt:lpstr>
      <vt:lpstr>Outre_Mer</vt:lpstr>
      <vt:lpstr>Point_ISS</vt:lpstr>
      <vt:lpstr>Promotions</vt:lpstr>
      <vt:lpstr>'Coef de Service ISS (2)'!Service</vt:lpstr>
      <vt:lpstr>Service</vt:lpstr>
      <vt:lpstr>Services</vt:lpstr>
      <vt:lpstr>'Coef de Service ISS (2)'!Services_a_competence_nationale</vt:lpstr>
      <vt:lpstr>Services_a_competence_nationale</vt:lpstr>
      <vt:lpstr>Tech_Sup_DD</vt:lpstr>
      <vt:lpstr>TSCDD</vt:lpstr>
      <vt:lpstr>TSCDD_ex_EF</vt:lpstr>
      <vt:lpstr>TSDD</vt:lpstr>
      <vt:lpstr>TSDD_TSPDD</vt:lpstr>
      <vt:lpstr>TSPDD</vt:lpstr>
      <vt:lpstr>TSPDD_TSCDD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GANTZER Alexandre</dc:creator>
  <cp:lastModifiedBy>Alexandre GANTZER</cp:lastModifiedBy>
  <dcterms:created xsi:type="dcterms:W3CDTF">2021-10-05T06:53:41Z</dcterms:created>
  <dcterms:modified xsi:type="dcterms:W3CDTF">2021-12-13T10:19:26Z</dcterms:modified>
</cp:coreProperties>
</file>